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Inventaire" sheetId="2" state="visible" r:id="rId2"/>
    <sheet xmlns:r="http://schemas.openxmlformats.org/officeDocument/2006/relationships" name="Mouvements" sheetId="3" state="visible" r:id="rId3"/>
    <sheet xmlns:r="http://schemas.openxmlformats.org/officeDocument/2006/relationships" name="Paramètres" sheetId="4" state="visible" r:id="rId4"/>
  </sheets>
  <definedNames>
    <definedName name="_xlnm.Print_Area" localSheetId="0">'Tableau de bord'!$A$1:$O$25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 [$$-fr-CA]"/>
  </numFmts>
  <fonts count="7">
    <font>
      <name val="Calibri"/>
      <family val="2"/>
      <color theme="1"/>
      <sz val="11"/>
      <scheme val="minor"/>
    </font>
    <font>
      <name val="Calibri"/>
      <b val="1"/>
      <color rgb="00004B87"/>
      <sz val="16"/>
    </font>
    <font>
      <name val="Calibri"/>
      <i val="1"/>
      <color rgb="004F5B66"/>
      <sz val="10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i val="1"/>
      <color rgb="005B6570"/>
      <sz val="9"/>
    </font>
    <font>
      <name val="Calibri"/>
      <b val="1"/>
      <color rgb="001F2933"/>
      <sz val="10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FFFFFF"/>
      </patternFill>
    </fill>
    <fill>
      <patternFill patternType="solid">
        <fgColor rgb="00E7EDF2"/>
      </patternFill>
    </fill>
    <fill>
      <patternFill patternType="solid">
        <fgColor rgb="002D6A9F"/>
      </patternFill>
    </fill>
  </fills>
  <borders count="10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  <border>
      <left/>
      <right/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164" fontId="6" fillId="0" borderId="0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165" fontId="1" fillId="6" borderId="1" applyAlignment="1" pivotButton="0" quotePrefix="0" xfId="0">
      <alignment horizontal="center" vertical="center"/>
    </xf>
    <xf numFmtId="1" fontId="1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left" vertical="center" wrapText="1"/>
    </xf>
    <xf numFmtId="165" fontId="0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 wrapText="1"/>
    </xf>
    <xf numFmtId="4" fontId="0" fillId="3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 wrapText="1"/>
    </xf>
    <xf numFmtId="4" fontId="0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left" vertical="center" wrapText="1"/>
    </xf>
    <xf numFmtId="165" fontId="0" fillId="4" borderId="1" applyAlignment="1" pivotButton="0" quotePrefix="0" xfId="0">
      <alignment horizontal="center" vertical="center"/>
    </xf>
    <xf numFmtId="4" fontId="0" fillId="4" borderId="1" applyAlignment="1" pivotButton="0" quotePrefix="0" xfId="0">
      <alignment horizontal="center" vertical="center"/>
    </xf>
    <xf numFmtId="4" fontId="0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4" fontId="0" fillId="4" borderId="1" applyAlignment="1" pivotButton="0" quotePrefix="0" xfId="0">
      <alignment horizontal="left" vertical="center" wrapText="1"/>
    </xf>
    <xf numFmtId="164" fontId="0" fillId="6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 hidden="0"/>
  </cellStyles>
  <dxfs count="3">
    <dxf>
      <font>
        <name val="Calibri"/>
        <b val="1"/>
        <color rgb="007A4B16"/>
        <sz val="10"/>
      </font>
      <fill>
        <patternFill patternType="solid">
          <fgColor rgb="00FCE4D6"/>
        </patternFill>
      </fill>
    </dxf>
    <dxf>
      <font>
        <name val="Calibri"/>
        <b val="1"/>
        <color rgb="00C73939"/>
        <sz val="10"/>
      </font>
      <fill>
        <patternFill patternType="solid">
          <fgColor rgb="00F8D7DA"/>
        </patternFill>
      </fill>
    </dxf>
    <dxf>
      <font>
        <name val="Calibri"/>
        <b val="1"/>
        <color rgb="00147D64"/>
        <sz val="10"/>
      </font>
      <fill>
        <patternFill patternType="solid">
          <fgColor rgb="00DDEF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Valeur en stock par catégorie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'Tableau de bord'!K4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solidFill>
                <a:srgbClr val="2D6A9F"/>
              </a:solidFill>
              <a:prstDash val="solid"/>
            </a:ln>
          </spPr>
          <cat>
            <numRef>
              <f>'Tableau de bord'!$J$5:$J$9</f>
            </numRef>
          </cat>
          <val>
            <numRef>
              <f>'Tableau de bord'!$K$5:$K$9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Valeur en dollars canadiens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8</row>
      <rowOff>0</rowOff>
    </from>
    <ext cx="54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Inventaire" displayName="tblInventaire" ref="A5:O500" headerRowCount="1">
  <autoFilter ref="A5:O500"/>
  <tableColumns count="15">
    <tableColumn id="1" name="Code article"/>
    <tableColumn id="2" name="Description"/>
    <tableColumn id="3" name="Catégorie"/>
    <tableColumn id="4" name="Unité"/>
    <tableColumn id="5" name="Emplacement"/>
    <tableColumn id="6" name="Fournisseur principal"/>
    <tableColumn id="7" name="Coût unitaire moyen"/>
    <tableColumn id="8" name="Seuil de réapprovisionnement"/>
    <tableColumn id="9" name="Quantité initiale"/>
    <tableColumn id="10" name="Entrées cumulées"/>
    <tableColumn id="11" name="Sorties cumulées"/>
    <tableColumn id="12" name="Ajustements nets"/>
    <tableColumn id="13" name="Quantité en stock"/>
    <tableColumn id="14" name="Valeur en stock"/>
    <tableColumn id="15" name="Statu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Mouvements" displayName="tblMouvements" ref="A5:J500" headerRowCount="1">
  <autoFilter ref="A5:J500"/>
  <tableColumns count="10">
    <tableColumn id="1" name="Date"/>
    <tableColumn id="2" name="No mouvement"/>
    <tableColumn id="3" name="Code article"/>
    <tableColumn id="4" name="Description article"/>
    <tableColumn id="5" name="Type de mouvement"/>
    <tableColumn id="6" name="Quantité"/>
    <tableColumn id="7" name="Unité"/>
    <tableColumn id="8" name="Référence"/>
    <tableColumn id="9" name="Responsable"/>
    <tableColumn id="10" name="Commen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8" customWidth="1" min="4" max="4"/>
    <col width="18" customWidth="1" min="5" max="5"/>
    <col width="18" customWidth="1" min="6" max="6"/>
    <col width="16" customWidth="1" min="7" max="7"/>
    <col width="18" customWidth="1" min="8" max="8"/>
    <col width="28" customWidth="1" min="10" max="10"/>
    <col width="18" customWidth="1" min="11" max="11"/>
  </cols>
  <sheetData>
    <row r="1" ht="28" customHeight="1">
      <c r="A1" s="1" t="inlineStr">
        <is>
          <t>Tableau de bord — Inventaire matières premières</t>
        </is>
      </c>
    </row>
    <row r="2">
      <c r="A2" s="2" t="inlineStr">
        <is>
          <t>Sommaire opérationnel fondé sur le registre d’inventaire et les mouvements saisis.</t>
        </is>
      </c>
      <c r="H2" s="3">
        <f>TODAY()</f>
        <v/>
      </c>
    </row>
    <row r="3"/>
    <row r="4">
      <c r="A4" s="4" t="inlineStr">
        <is>
          <t>Valeur totale en stock</t>
        </is>
      </c>
      <c r="B4" s="34" t="n"/>
      <c r="C4" s="4" t="inlineStr">
        <is>
          <t>Articles actifs</t>
        </is>
      </c>
      <c r="D4" s="34" t="n"/>
      <c r="E4" s="4" t="inlineStr">
        <is>
          <t>Articles à commander</t>
        </is>
      </c>
      <c r="F4" s="34" t="n"/>
      <c r="G4" s="4" t="inlineStr">
        <is>
          <t>Stocks négatifs</t>
        </is>
      </c>
      <c r="H4" s="34" t="n"/>
      <c r="J4" s="6" t="inlineStr">
        <is>
          <t>Catégorie</t>
        </is>
      </c>
      <c r="K4" s="6" t="inlineStr">
        <is>
          <t>Valeur en stock</t>
        </is>
      </c>
    </row>
    <row r="5">
      <c r="A5" s="7">
        <f>IFERROR(SUM('Inventaire'!$N$6:$N$500),0)</f>
        <v/>
      </c>
      <c r="B5" s="35" t="n"/>
      <c r="C5" s="8">
        <f>IFERROR(COUNTIF('Inventaire'!$A$6:$A$500,"&lt;&gt;"),0)</f>
        <v/>
      </c>
      <c r="D5" s="35" t="n"/>
      <c r="E5" s="8">
        <f>IFERROR(COUNTIF('Inventaire'!$O$6:$O$500,"À commander"),0)</f>
        <v/>
      </c>
      <c r="F5" s="35" t="n"/>
      <c r="G5" s="8">
        <f>IFERROR(COUNTIF('Inventaire'!$O$6:$O$500,"Stock négatif"),0)</f>
        <v/>
      </c>
      <c r="H5" s="35" t="n"/>
      <c r="J5" s="9" t="inlineStr">
        <is>
          <t>Bois et panneaux</t>
        </is>
      </c>
      <c r="K5" s="10">
        <f>IFERROR(SUMIFS('Inventaire'!$N$6:$N$500,'Inventaire'!$C$6:$C$500,J5),0)</f>
        <v/>
      </c>
    </row>
    <row r="6">
      <c r="A6" s="36" t="n"/>
      <c r="B6" s="37" t="n"/>
      <c r="C6" s="36" t="n"/>
      <c r="D6" s="37" t="n"/>
      <c r="E6" s="36" t="n"/>
      <c r="F6" s="37" t="n"/>
      <c r="G6" s="36" t="n"/>
      <c r="H6" s="37" t="n"/>
      <c r="J6" s="9" t="inlineStr">
        <is>
          <t>Métal et quincaillerie</t>
        </is>
      </c>
      <c r="K6" s="10">
        <f>IFERROR(SUMIFS('Inventaire'!$N$6:$N$500,'Inventaire'!$C$6:$C$500,J6),0)</f>
        <v/>
      </c>
    </row>
    <row r="7">
      <c r="J7" s="9" t="inlineStr">
        <is>
          <t>Emballage</t>
        </is>
      </c>
      <c r="K7" s="10">
        <f>IFERROR(SUMIFS('Inventaire'!$N$6:$N$500,'Inventaire'!$C$6:$C$500,J7),0)</f>
        <v/>
      </c>
    </row>
    <row r="8">
      <c r="J8" s="9" t="inlineStr">
        <is>
          <t>Produits d’entretien</t>
        </is>
      </c>
      <c r="K8" s="10">
        <f>IFERROR(SUMIFS('Inventaire'!$N$6:$N$500,'Inventaire'!$C$6:$C$500,J8),0)</f>
        <v/>
      </c>
    </row>
    <row r="9">
      <c r="A9" s="11" t="inlineStr">
        <is>
          <t>Articles nécessitant une intervention</t>
        </is>
      </c>
      <c r="B9" s="38" t="n"/>
      <c r="C9" s="38" t="n"/>
      <c r="D9" s="38" t="n"/>
      <c r="E9" s="38" t="n"/>
      <c r="F9" s="34" t="n"/>
      <c r="J9" s="9" t="inlineStr">
        <is>
          <t>Textile et fibres</t>
        </is>
      </c>
      <c r="K9" s="10">
        <f>IFERROR(SUMIFS('Inventaire'!$N$6:$N$500,'Inventaire'!$C$6:$C$500,J9),0)</f>
        <v/>
      </c>
    </row>
    <row r="10">
      <c r="A10" s="6" t="inlineStr">
        <is>
          <t>Code article</t>
        </is>
      </c>
      <c r="B10" s="6" t="inlineStr">
        <is>
          <t>Description</t>
        </is>
      </c>
      <c r="C10" s="6" t="inlineStr">
        <is>
          <t>Emplacement</t>
        </is>
      </c>
      <c r="D10" s="6" t="inlineStr">
        <is>
          <t>Quantité en stock</t>
        </is>
      </c>
      <c r="E10" s="6" t="inlineStr">
        <is>
          <t>Seuil</t>
        </is>
      </c>
      <c r="F10" s="6" t="inlineStr">
        <is>
          <t>Statut</t>
        </is>
      </c>
      <c r="K10">
        <f>""</f>
        <v/>
      </c>
    </row>
    <row r="11">
      <c r="A11" s="12">
        <f>IF(OR('Inventaire'!$O$6="À commander",'Inventaire'!$O$6="Stock négatif"),'Inventaire'!$A$6,"")</f>
        <v/>
      </c>
      <c r="B11" s="13">
        <f>IF(A11="","",IFERROR(VLOOKUP(A11,'Inventaire'!$A$6:$O$500,2,0),""))</f>
        <v/>
      </c>
      <c r="C11" s="13">
        <f>IF(A11="","",IFERROR(VLOOKUP(A11,'Inventaire'!$A$6:$O$500,5,0),""))</f>
        <v/>
      </c>
      <c r="D11" s="14">
        <f>IF(A11="","",IFERROR(VLOOKUP(A11,'Inventaire'!$A$6:$O$500,13,0),0))</f>
        <v/>
      </c>
      <c r="E11" s="14">
        <f>IF(A11="","",IFERROR(VLOOKUP(A11,'Inventaire'!$A$6:$O$500,8,0),0))</f>
        <v/>
      </c>
      <c r="F11" s="13">
        <f>IF(A11="","",IFERROR(VLOOKUP(A11,'Inventaire'!$A$6:$O$500,15,0),""))</f>
        <v/>
      </c>
      <c r="K11">
        <f>""</f>
        <v/>
      </c>
    </row>
    <row r="12">
      <c r="A12" s="15">
        <f>IF(OR('Inventaire'!$O$7="À commander",'Inventaire'!$O$7="Stock négatif"),'Inventaire'!$A$7,"")</f>
        <v/>
      </c>
      <c r="B12" s="16">
        <f>IF(A12="","",IFERROR(VLOOKUP(A12,'Inventaire'!$A$6:$O$500,2,0),""))</f>
        <v/>
      </c>
      <c r="C12" s="16">
        <f>IF(A12="","",IFERROR(VLOOKUP(A12,'Inventaire'!$A$6:$O$500,5,0),""))</f>
        <v/>
      </c>
      <c r="D12" s="17">
        <f>IF(A12="","",IFERROR(VLOOKUP(A12,'Inventaire'!$A$6:$O$500,13,0),0))</f>
        <v/>
      </c>
      <c r="E12" s="17">
        <f>IF(A12="","",IFERROR(VLOOKUP(A12,'Inventaire'!$A$6:$O$500,8,0),0))</f>
        <v/>
      </c>
      <c r="F12" s="16">
        <f>IF(A12="","",IFERROR(VLOOKUP(A12,'Inventaire'!$A$6:$O$500,15,0),""))</f>
        <v/>
      </c>
      <c r="K12">
        <f>""</f>
        <v/>
      </c>
    </row>
    <row r="13">
      <c r="A13" s="12">
        <f>IF(OR('Inventaire'!$O$8="À commander",'Inventaire'!$O$8="Stock négatif"),'Inventaire'!$A$8,"")</f>
        <v/>
      </c>
      <c r="B13" s="13">
        <f>IF(A13="","",IFERROR(VLOOKUP(A13,'Inventaire'!$A$6:$O$500,2,0),""))</f>
        <v/>
      </c>
      <c r="C13" s="13">
        <f>IF(A13="","",IFERROR(VLOOKUP(A13,'Inventaire'!$A$6:$O$500,5,0),""))</f>
        <v/>
      </c>
      <c r="D13" s="14">
        <f>IF(A13="","",IFERROR(VLOOKUP(A13,'Inventaire'!$A$6:$O$500,13,0),0))</f>
        <v/>
      </c>
      <c r="E13" s="14">
        <f>IF(A13="","",IFERROR(VLOOKUP(A13,'Inventaire'!$A$6:$O$500,8,0),0))</f>
        <v/>
      </c>
      <c r="F13" s="13">
        <f>IF(A13="","",IFERROR(VLOOKUP(A13,'Inventaire'!$A$6:$O$500,15,0),""))</f>
        <v/>
      </c>
      <c r="K13">
        <f>""</f>
        <v/>
      </c>
    </row>
    <row r="14">
      <c r="A14" s="15">
        <f>IF(OR('Inventaire'!$O$9="À commander",'Inventaire'!$O$9="Stock négatif"),'Inventaire'!$A$9,"")</f>
        <v/>
      </c>
      <c r="B14" s="16">
        <f>IF(A14="","",IFERROR(VLOOKUP(A14,'Inventaire'!$A$6:$O$500,2,0),""))</f>
        <v/>
      </c>
      <c r="C14" s="16">
        <f>IF(A14="","",IFERROR(VLOOKUP(A14,'Inventaire'!$A$6:$O$500,5,0),""))</f>
        <v/>
      </c>
      <c r="D14" s="17">
        <f>IF(A14="","",IFERROR(VLOOKUP(A14,'Inventaire'!$A$6:$O$500,13,0),0))</f>
        <v/>
      </c>
      <c r="E14" s="17">
        <f>IF(A14="","",IFERROR(VLOOKUP(A14,'Inventaire'!$A$6:$O$500,8,0),0))</f>
        <v/>
      </c>
      <c r="F14" s="16">
        <f>IF(A14="","",IFERROR(VLOOKUP(A14,'Inventaire'!$A$6:$O$500,15,0),""))</f>
        <v/>
      </c>
      <c r="K14">
        <f>""</f>
        <v/>
      </c>
    </row>
    <row r="15">
      <c r="A15" s="12">
        <f>IF(OR('Inventaire'!$O$10="À commander",'Inventaire'!$O$10="Stock négatif"),'Inventaire'!$A$10,"")</f>
        <v/>
      </c>
      <c r="B15" s="13">
        <f>IF(A15="","",IFERROR(VLOOKUP(A15,'Inventaire'!$A$6:$O$500,2,0),""))</f>
        <v/>
      </c>
      <c r="C15" s="13">
        <f>IF(A15="","",IFERROR(VLOOKUP(A15,'Inventaire'!$A$6:$O$500,5,0),""))</f>
        <v/>
      </c>
      <c r="D15" s="14">
        <f>IF(A15="","",IFERROR(VLOOKUP(A15,'Inventaire'!$A$6:$O$500,13,0),0))</f>
        <v/>
      </c>
      <c r="E15" s="14">
        <f>IF(A15="","",IFERROR(VLOOKUP(A15,'Inventaire'!$A$6:$O$500,8,0),0))</f>
        <v/>
      </c>
      <c r="F15" s="13">
        <f>IF(A15="","",IFERROR(VLOOKUP(A15,'Inventaire'!$A$6:$O$500,15,0),""))</f>
        <v/>
      </c>
      <c r="K15">
        <f>""</f>
        <v/>
      </c>
    </row>
    <row r="16">
      <c r="A16" s="15">
        <f>IF(OR('Inventaire'!$O$11="À commander",'Inventaire'!$O$11="Stock négatif"),'Inventaire'!$A$11,"")</f>
        <v/>
      </c>
      <c r="B16" s="16">
        <f>IF(A16="","",IFERROR(VLOOKUP(A16,'Inventaire'!$A$6:$O$500,2,0),""))</f>
        <v/>
      </c>
      <c r="C16" s="16">
        <f>IF(A16="","",IFERROR(VLOOKUP(A16,'Inventaire'!$A$6:$O$500,5,0),""))</f>
        <v/>
      </c>
      <c r="D16" s="17">
        <f>IF(A16="","",IFERROR(VLOOKUP(A16,'Inventaire'!$A$6:$O$500,13,0),0))</f>
        <v/>
      </c>
      <c r="E16" s="17">
        <f>IF(A16="","",IFERROR(VLOOKUP(A16,'Inventaire'!$A$6:$O$500,8,0),0))</f>
        <v/>
      </c>
      <c r="F16" s="16">
        <f>IF(A16="","",IFERROR(VLOOKUP(A16,'Inventaire'!$A$6:$O$500,15,0),""))</f>
        <v/>
      </c>
      <c r="K16">
        <f>""</f>
        <v/>
      </c>
    </row>
    <row r="17">
      <c r="A17" s="12">
        <f>IF(OR('Inventaire'!$O$12="À commander",'Inventaire'!$O$12="Stock négatif"),'Inventaire'!$A$12,"")</f>
        <v/>
      </c>
      <c r="B17" s="13">
        <f>IF(A17="","",IFERROR(VLOOKUP(A17,'Inventaire'!$A$6:$O$500,2,0),""))</f>
        <v/>
      </c>
      <c r="C17" s="13">
        <f>IF(A17="","",IFERROR(VLOOKUP(A17,'Inventaire'!$A$6:$O$500,5,0),""))</f>
        <v/>
      </c>
      <c r="D17" s="14">
        <f>IF(A17="","",IFERROR(VLOOKUP(A17,'Inventaire'!$A$6:$O$500,13,0),0))</f>
        <v/>
      </c>
      <c r="E17" s="14">
        <f>IF(A17="","",IFERROR(VLOOKUP(A17,'Inventaire'!$A$6:$O$500,8,0),0))</f>
        <v/>
      </c>
      <c r="F17" s="13">
        <f>IF(A17="","",IFERROR(VLOOKUP(A17,'Inventaire'!$A$6:$O$500,15,0),""))</f>
        <v/>
      </c>
      <c r="K17">
        <f>""</f>
        <v/>
      </c>
    </row>
    <row r="18">
      <c r="A18" s="15">
        <f>IF(OR('Inventaire'!$O$13="À commander",'Inventaire'!$O$13="Stock négatif"),'Inventaire'!$A$13,"")</f>
        <v/>
      </c>
      <c r="B18" s="16">
        <f>IF(A18="","",IFERROR(VLOOKUP(A18,'Inventaire'!$A$6:$O$500,2,0),""))</f>
        <v/>
      </c>
      <c r="C18" s="16">
        <f>IF(A18="","",IFERROR(VLOOKUP(A18,'Inventaire'!$A$6:$O$500,5,0),""))</f>
        <v/>
      </c>
      <c r="D18" s="17">
        <f>IF(A18="","",IFERROR(VLOOKUP(A18,'Inventaire'!$A$6:$O$500,13,0),0))</f>
        <v/>
      </c>
      <c r="E18" s="17">
        <f>IF(A18="","",IFERROR(VLOOKUP(A18,'Inventaire'!$A$6:$O$500,8,0),0))</f>
        <v/>
      </c>
      <c r="F18" s="16">
        <f>IF(A18="","",IFERROR(VLOOKUP(A18,'Inventaire'!$A$6:$O$500,15,0),""))</f>
        <v/>
      </c>
      <c r="K18">
        <f>""</f>
        <v/>
      </c>
    </row>
    <row r="19">
      <c r="A19">
        <f>""</f>
        <v/>
      </c>
      <c r="B19">
        <f>""</f>
        <v/>
      </c>
      <c r="C19">
        <f>""</f>
        <v/>
      </c>
      <c r="D19">
        <f>""</f>
        <v/>
      </c>
      <c r="E19">
        <f>""</f>
        <v/>
      </c>
      <c r="F19">
        <f>""</f>
        <v/>
      </c>
      <c r="K19">
        <f>""</f>
        <v/>
      </c>
    </row>
    <row r="20">
      <c r="A20">
        <f>""</f>
        <v/>
      </c>
      <c r="B20">
        <f>""</f>
        <v/>
      </c>
      <c r="C20">
        <f>""</f>
        <v/>
      </c>
      <c r="D20">
        <f>""</f>
        <v/>
      </c>
      <c r="E20">
        <f>""</f>
        <v/>
      </c>
      <c r="F20">
        <f>""</f>
        <v/>
      </c>
      <c r="K20">
        <f>""</f>
        <v/>
      </c>
    </row>
    <row r="21">
      <c r="A21">
        <f>""</f>
        <v/>
      </c>
      <c r="B21">
        <f>""</f>
        <v/>
      </c>
      <c r="C21">
        <f>""</f>
        <v/>
      </c>
      <c r="D21">
        <f>""</f>
        <v/>
      </c>
      <c r="E21">
        <f>""</f>
        <v/>
      </c>
      <c r="F21">
        <f>""</f>
        <v/>
      </c>
      <c r="K21">
        <f>""</f>
        <v/>
      </c>
    </row>
    <row r="22">
      <c r="A22">
        <f>""</f>
        <v/>
      </c>
      <c r="B22">
        <f>""</f>
        <v/>
      </c>
      <c r="C22">
        <f>""</f>
        <v/>
      </c>
      <c r="D22">
        <f>""</f>
        <v/>
      </c>
      <c r="E22">
        <f>""</f>
        <v/>
      </c>
      <c r="F22">
        <f>""</f>
        <v/>
      </c>
      <c r="K22">
        <f>""</f>
        <v/>
      </c>
    </row>
    <row r="23">
      <c r="A23">
        <f>""</f>
        <v/>
      </c>
      <c r="B23">
        <f>""</f>
        <v/>
      </c>
      <c r="C23">
        <f>""</f>
        <v/>
      </c>
      <c r="D23">
        <f>""</f>
        <v/>
      </c>
      <c r="E23">
        <f>""</f>
        <v/>
      </c>
      <c r="F23">
        <f>""</f>
        <v/>
      </c>
      <c r="K23">
        <f>""</f>
        <v/>
      </c>
    </row>
    <row r="24">
      <c r="A24">
        <f>""</f>
        <v/>
      </c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  <c r="K24">
        <f>""</f>
        <v/>
      </c>
    </row>
    <row r="25">
      <c r="A25">
        <f>""</f>
        <v/>
      </c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K25">
        <f>""</f>
        <v/>
      </c>
    </row>
    <row r="26">
      <c r="A26">
        <f>""</f>
        <v/>
      </c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K26">
        <f>""</f>
        <v/>
      </c>
    </row>
    <row r="27">
      <c r="A27">
        <f>""</f>
        <v/>
      </c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K27">
        <f>""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K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K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K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K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K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K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K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K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K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K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K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K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K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K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K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K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K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K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K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K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K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K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K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K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K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K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K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K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K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K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K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K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K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K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K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K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K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K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K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K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K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K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K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K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K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K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K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K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K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K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K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K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K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K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K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K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K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K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K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K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K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K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K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K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K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K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K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K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K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K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K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K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K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K101">
        <f>""</f>
        <v/>
      </c>
    </row>
  </sheetData>
  <mergeCells count="11">
    <mergeCell ref="A1:H1"/>
    <mergeCell ref="A2:G2"/>
    <mergeCell ref="A4:B4"/>
    <mergeCell ref="A5:B6"/>
    <mergeCell ref="C4:D4"/>
    <mergeCell ref="C5:D6"/>
    <mergeCell ref="E4:F4"/>
    <mergeCell ref="E5:F6"/>
    <mergeCell ref="G4:H4"/>
    <mergeCell ref="G5:H6"/>
    <mergeCell ref="A9:F9"/>
  </mergeCells>
  <conditionalFormatting sqref="E5">
    <cfRule type="cellIs" priority="1" operator="greaterThan" dxfId="0">
      <formula>0</formula>
    </cfRule>
  </conditionalFormatting>
  <conditionalFormatting sqref="G5">
    <cfRule type="cellIs" priority="2" operator="greaterThan" dxfId="1">
      <formula>0</formula>
    </cfRule>
  </conditionalFormatting>
  <conditionalFormatting sqref="A11:F18">
    <cfRule type="expression" priority="3" dxfId="1">
      <formula>$F11="Stock négatif"</formula>
    </cfRule>
    <cfRule type="expression" priority="4" dxfId="0">
      <formula>$F11="À commander"</formula>
    </cfRule>
    <cfRule type="expression" priority="5" dxfId="2">
      <formula>$F11="Normal"</formula>
    </cfRule>
  </conditionalFormatting>
  <pageMargins left="0.25" right="0.25" top="0.4" bottom="0.4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0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5" customWidth="1" min="3" max="3"/>
    <col width="12" customWidth="1" min="4" max="4"/>
    <col width="22" customWidth="1" min="5" max="5"/>
    <col width="29" customWidth="1" min="6" max="6"/>
    <col width="18" customWidth="1" min="7" max="7"/>
    <col width="20" customWidth="1" min="8" max="8"/>
    <col width="16" customWidth="1" min="9" max="9"/>
    <col width="16" customWidth="1" min="10" max="10"/>
    <col width="16" customWidth="1" min="11" max="11"/>
    <col width="16" customWidth="1" min="12" max="12"/>
    <col width="17" customWidth="1" min="13" max="13"/>
    <col width="18" customWidth="1" min="14" max="14"/>
    <col width="18" customWidth="1" min="15" max="15"/>
  </cols>
  <sheetData>
    <row r="1" ht="26" customHeight="1">
      <c r="A1" s="1" t="inlineStr">
        <is>
          <t>Registre des matières premières</t>
        </is>
      </c>
    </row>
    <row r="2" ht="24" customHeight="1">
      <c r="A2" s="2" t="inlineStr">
        <is>
          <t>Saisissez les articles dans les colonnes jaunes. Les quantités en stock sont calculées à partir des mouvements enregistrés.</t>
        </is>
      </c>
    </row>
    <row r="3" ht="22" customHeight="1">
      <c r="A3" s="18" t="inlineStr">
        <is>
          <t>Les coûts unitaires sont en dollars canadiens avant TPS et TVQ récupérables.</t>
        </is>
      </c>
    </row>
    <row r="5" ht="34" customHeight="1">
      <c r="A5" s="6" t="inlineStr">
        <is>
          <t>Code article</t>
        </is>
      </c>
      <c r="B5" s="6" t="inlineStr">
        <is>
          <t>Description</t>
        </is>
      </c>
      <c r="C5" s="6" t="inlineStr">
        <is>
          <t>Catégorie</t>
        </is>
      </c>
      <c r="D5" s="6" t="inlineStr">
        <is>
          <t>Unité</t>
        </is>
      </c>
      <c r="E5" s="6" t="inlineStr">
        <is>
          <t>Emplacement</t>
        </is>
      </c>
      <c r="F5" s="6" t="inlineStr">
        <is>
          <t>Fournisseur principal</t>
        </is>
      </c>
      <c r="G5" s="6" t="inlineStr">
        <is>
          <t>Coût unitaire moyen</t>
        </is>
      </c>
      <c r="H5" s="6" t="inlineStr">
        <is>
          <t>Seuil de réapprovisionnement</t>
        </is>
      </c>
      <c r="I5" s="6" t="inlineStr">
        <is>
          <t>Quantité initiale</t>
        </is>
      </c>
      <c r="J5" s="6" t="inlineStr">
        <is>
          <t>Entrées cumulées</t>
        </is>
      </c>
      <c r="K5" s="6" t="inlineStr">
        <is>
          <t>Sorties cumulées</t>
        </is>
      </c>
      <c r="L5" s="6" t="inlineStr">
        <is>
          <t>Ajustements nets</t>
        </is>
      </c>
      <c r="M5" s="6" t="inlineStr">
        <is>
          <t>Quantité en stock</t>
        </is>
      </c>
      <c r="N5" s="6" t="inlineStr">
        <is>
          <t>Valeur en stock</t>
        </is>
      </c>
      <c r="O5" s="6" t="inlineStr">
        <is>
          <t>Statut</t>
        </is>
      </c>
    </row>
    <row r="6">
      <c r="A6" s="19" t="inlineStr">
        <is>
          <t>MP-001</t>
        </is>
      </c>
      <c r="B6" s="20" t="inlineStr">
        <is>
          <t>Contreplaqué merisier 3/4 po</t>
        </is>
      </c>
      <c r="C6" s="20" t="inlineStr">
        <is>
          <t>Bois et panneaux</t>
        </is>
      </c>
      <c r="D6" s="19" t="inlineStr">
        <is>
          <t>feuille</t>
        </is>
      </c>
      <c r="E6" s="20" t="inlineStr">
        <is>
          <t>Entrepôt principal</t>
        </is>
      </c>
      <c r="F6" s="20" t="inlineStr">
        <is>
          <t>Matériaux BMR Québec</t>
        </is>
      </c>
      <c r="G6" s="21" t="n">
        <v>68.5</v>
      </c>
      <c r="H6" s="22" t="n">
        <v>10</v>
      </c>
      <c r="I6" s="22" t="n">
        <v>18</v>
      </c>
      <c r="J6" s="23">
        <f>IF(A6="","",IFERROR(SUMIFS('Mouvements'!$F$6:$F$500,'Mouvements'!$C$6:$C$500,A6,'Mouvements'!$E$6:$E$500,"Entrée - achat")+SUMIFS('Mouvements'!$F$6:$F$500,'Mouvements'!$C$6:$C$500,A6,'Mouvements'!$E$6:$E$500,"Entrée - retour"),0))</f>
        <v/>
      </c>
      <c r="K6" s="23">
        <f>IF(A6="","",IFERROR(SUMIFS('Mouvements'!$F$6:$F$500,'Mouvements'!$C$6:$C$500,A6,'Mouvements'!$E$6:$E$500,"Sortie - production")+SUMIFS('Mouvements'!$F$6:$F$500,'Mouvements'!$C$6:$C$500,A6,'Mouvements'!$E$6:$E$500,"Sortie - perte"),0))</f>
        <v/>
      </c>
      <c r="L6" s="23">
        <f>IF(A6="","",IFERROR(SUMIFS('Mouvements'!$F$6:$F$500,'Mouvements'!$C$6:$C$500,A6,'Mouvements'!$E$6:$E$500,"Ajustement positif")-SUMIFS('Mouvements'!$F$6:$F$500,'Mouvements'!$C$6:$C$500,A6,'Mouvements'!$E$6:$E$500,"Ajustement négatif"),0))</f>
        <v/>
      </c>
      <c r="M6" s="23">
        <f>IF(A6="","",IFERROR(I6+J6-K6+L6,0))</f>
        <v/>
      </c>
      <c r="N6" s="10">
        <f>IF(A6="","",IFERROR(M6*G6,0))</f>
        <v/>
      </c>
      <c r="O6" s="9">
        <f>IF(A6="","",IF(M6&lt;0,"Stock négatif",IF(M6&lt;=H6,"À commander","Normal")))</f>
        <v/>
      </c>
    </row>
    <row r="7">
      <c r="A7" s="19" t="inlineStr">
        <is>
          <t>MP-002</t>
        </is>
      </c>
      <c r="B7" s="20" t="inlineStr">
        <is>
          <t>Vis à bois no 8, 2 po</t>
        </is>
      </c>
      <c r="C7" s="20" t="inlineStr">
        <is>
          <t>Métal et quincaillerie</t>
        </is>
      </c>
      <c r="D7" s="19" t="inlineStr">
        <is>
          <t>boîte</t>
        </is>
      </c>
      <c r="E7" s="20" t="inlineStr">
        <is>
          <t>Atelier</t>
        </is>
      </c>
      <c r="F7" s="20" t="inlineStr">
        <is>
          <t>Quincaillerie Richelieu</t>
        </is>
      </c>
      <c r="G7" s="21" t="n">
        <v>24.95</v>
      </c>
      <c r="H7" s="22" t="n">
        <v>5</v>
      </c>
      <c r="I7" s="22" t="n">
        <v>8</v>
      </c>
      <c r="J7" s="23">
        <f>IF(A7="","",IFERROR(SUMIFS('Mouvements'!$F$6:$F$500,'Mouvements'!$C$6:$C$500,A7,'Mouvements'!$E$6:$E$500,"Entrée - achat")+SUMIFS('Mouvements'!$F$6:$F$500,'Mouvements'!$C$6:$C$500,A7,'Mouvements'!$E$6:$E$500,"Entrée - retour"),0))</f>
        <v/>
      </c>
      <c r="K7" s="23">
        <f>IF(A7="","",IFERROR(SUMIFS('Mouvements'!$F$6:$F$500,'Mouvements'!$C$6:$C$500,A7,'Mouvements'!$E$6:$E$500,"Sortie - production")+SUMIFS('Mouvements'!$F$6:$F$500,'Mouvements'!$C$6:$C$500,A7,'Mouvements'!$E$6:$E$500,"Sortie - perte"),0))</f>
        <v/>
      </c>
      <c r="L7" s="23">
        <f>IF(A7="","",IFERROR(SUMIFS('Mouvements'!$F$6:$F$500,'Mouvements'!$C$6:$C$500,A7,'Mouvements'!$E$6:$E$500,"Ajustement positif")-SUMIFS('Mouvements'!$F$6:$F$500,'Mouvements'!$C$6:$C$500,A7,'Mouvements'!$E$6:$E$500,"Ajustement négatif"),0))</f>
        <v/>
      </c>
      <c r="M7" s="23">
        <f>IF(A7="","",IFERROR(I7+J7-K7+L7,0))</f>
        <v/>
      </c>
      <c r="N7" s="10">
        <f>IF(A7="","",IFERROR(M7*G7,0))</f>
        <v/>
      </c>
      <c r="O7" s="9">
        <f>IF(A7="","",IF(M7&lt;0,"Stock négatif",IF(M7&lt;=H7,"À commander","Normal")))</f>
        <v/>
      </c>
    </row>
    <row r="8">
      <c r="A8" s="19" t="inlineStr">
        <is>
          <t>MP-003</t>
        </is>
      </c>
      <c r="B8" s="20" t="inlineStr">
        <is>
          <t>Boîtes d’expédition 12 x 10 x 8 po</t>
        </is>
      </c>
      <c r="C8" s="20" t="inlineStr">
        <is>
          <t>Emballage</t>
        </is>
      </c>
      <c r="D8" s="19" t="inlineStr">
        <is>
          <t>caisse</t>
        </is>
      </c>
      <c r="E8" s="20" t="inlineStr">
        <is>
          <t>Réserve</t>
        </is>
      </c>
      <c r="F8" s="20" t="inlineStr">
        <is>
          <t>Emballages Carrousel</t>
        </is>
      </c>
      <c r="G8" s="21" t="n">
        <v>42</v>
      </c>
      <c r="H8" s="22" t="n">
        <v>4</v>
      </c>
      <c r="I8" s="22" t="n">
        <v>6</v>
      </c>
      <c r="J8" s="23">
        <f>IF(A8="","",IFERROR(SUMIFS('Mouvements'!$F$6:$F$500,'Mouvements'!$C$6:$C$500,A8,'Mouvements'!$E$6:$E$500,"Entrée - achat")+SUMIFS('Mouvements'!$F$6:$F$500,'Mouvements'!$C$6:$C$500,A8,'Mouvements'!$E$6:$E$500,"Entrée - retour"),0))</f>
        <v/>
      </c>
      <c r="K8" s="23">
        <f>IF(A8="","",IFERROR(SUMIFS('Mouvements'!$F$6:$F$500,'Mouvements'!$C$6:$C$500,A8,'Mouvements'!$E$6:$E$500,"Sortie - production")+SUMIFS('Mouvements'!$F$6:$F$500,'Mouvements'!$C$6:$C$500,A8,'Mouvements'!$E$6:$E$500,"Sortie - perte"),0))</f>
        <v/>
      </c>
      <c r="L8" s="23">
        <f>IF(A8="","",IFERROR(SUMIFS('Mouvements'!$F$6:$F$500,'Mouvements'!$C$6:$C$500,A8,'Mouvements'!$E$6:$E$500,"Ajustement positif")-SUMIFS('Mouvements'!$F$6:$F$500,'Mouvements'!$C$6:$C$500,A8,'Mouvements'!$E$6:$E$500,"Ajustement négatif"),0))</f>
        <v/>
      </c>
      <c r="M8" s="23">
        <f>IF(A8="","",IFERROR(I8+J8-K8+L8,0))</f>
        <v/>
      </c>
      <c r="N8" s="10">
        <f>IF(A8="","",IFERROR(M8*G8,0))</f>
        <v/>
      </c>
      <c r="O8" s="9">
        <f>IF(A8="","",IF(M8&lt;0,"Stock négatif",IF(M8&lt;=H8,"À commander","Normal")))</f>
        <v/>
      </c>
    </row>
    <row r="9">
      <c r="A9" s="19" t="inlineStr">
        <is>
          <t>MP-004</t>
        </is>
      </c>
      <c r="B9" s="20" t="inlineStr">
        <is>
          <t>Huile de finition naturelle 1 L</t>
        </is>
      </c>
      <c r="C9" s="20" t="inlineStr">
        <is>
          <t>Produits d’entretien</t>
        </is>
      </c>
      <c r="D9" s="19" t="inlineStr">
        <is>
          <t>L</t>
        </is>
      </c>
      <c r="E9" s="20" t="inlineStr">
        <is>
          <t>Atelier</t>
        </is>
      </c>
      <c r="F9" s="20" t="inlineStr">
        <is>
          <t>Distribution A. Bouchard</t>
        </is>
      </c>
      <c r="G9" s="21" t="n">
        <v>31.75</v>
      </c>
      <c r="H9" s="22" t="n">
        <v>6</v>
      </c>
      <c r="I9" s="22" t="n">
        <v>12</v>
      </c>
      <c r="J9" s="23">
        <f>IF(A9="","",IFERROR(SUMIFS('Mouvements'!$F$6:$F$500,'Mouvements'!$C$6:$C$500,A9,'Mouvements'!$E$6:$E$500,"Entrée - achat")+SUMIFS('Mouvements'!$F$6:$F$500,'Mouvements'!$C$6:$C$500,A9,'Mouvements'!$E$6:$E$500,"Entrée - retour"),0))</f>
        <v/>
      </c>
      <c r="K9" s="23">
        <f>IF(A9="","",IFERROR(SUMIFS('Mouvements'!$F$6:$F$500,'Mouvements'!$C$6:$C$500,A9,'Mouvements'!$E$6:$E$500,"Sortie - production")+SUMIFS('Mouvements'!$F$6:$F$500,'Mouvements'!$C$6:$C$500,A9,'Mouvements'!$E$6:$E$500,"Sortie - perte"),0))</f>
        <v/>
      </c>
      <c r="L9" s="23">
        <f>IF(A9="","",IFERROR(SUMIFS('Mouvements'!$F$6:$F$500,'Mouvements'!$C$6:$C$500,A9,'Mouvements'!$E$6:$E$500,"Ajustement positif")-SUMIFS('Mouvements'!$F$6:$F$500,'Mouvements'!$C$6:$C$500,A9,'Mouvements'!$E$6:$E$500,"Ajustement négatif"),0))</f>
        <v/>
      </c>
      <c r="M9" s="23">
        <f>IF(A9="","",IFERROR(I9+J9-K9+L9,0))</f>
        <v/>
      </c>
      <c r="N9" s="10">
        <f>IF(A9="","",IFERROR(M9*G9,0))</f>
        <v/>
      </c>
      <c r="O9" s="9">
        <f>IF(A9="","",IF(M9&lt;0,"Stock négatif",IF(M9&lt;=H9,"À commander","Normal")))</f>
        <v/>
      </c>
    </row>
    <row r="10">
      <c r="A10" s="19" t="inlineStr">
        <is>
          <t>MP-005</t>
        </is>
      </c>
      <c r="B10" s="20" t="inlineStr">
        <is>
          <t>Papier abrasif grain 120</t>
        </is>
      </c>
      <c r="C10" s="20" t="inlineStr">
        <is>
          <t>Produits d’entretien</t>
        </is>
      </c>
      <c r="D10" s="19" t="inlineStr">
        <is>
          <t>rouleau</t>
        </is>
      </c>
      <c r="E10" s="20" t="inlineStr">
        <is>
          <t>Atelier</t>
        </is>
      </c>
      <c r="F10" s="20" t="inlineStr">
        <is>
          <t>Centre de l’outil Montréal</t>
        </is>
      </c>
      <c r="G10" s="21" t="n">
        <v>18.4</v>
      </c>
      <c r="H10" s="22" t="n">
        <v>3</v>
      </c>
      <c r="I10" s="22" t="n">
        <v>5</v>
      </c>
      <c r="J10" s="23">
        <f>IF(A10="","",IFERROR(SUMIFS('Mouvements'!$F$6:$F$500,'Mouvements'!$C$6:$C$500,A10,'Mouvements'!$E$6:$E$500,"Entrée - achat")+SUMIFS('Mouvements'!$F$6:$F$500,'Mouvements'!$C$6:$C$500,A10,'Mouvements'!$E$6:$E$500,"Entrée - retour"),0))</f>
        <v/>
      </c>
      <c r="K10" s="23">
        <f>IF(A10="","",IFERROR(SUMIFS('Mouvements'!$F$6:$F$500,'Mouvements'!$C$6:$C$500,A10,'Mouvements'!$E$6:$E$500,"Sortie - production")+SUMIFS('Mouvements'!$F$6:$F$500,'Mouvements'!$C$6:$C$500,A10,'Mouvements'!$E$6:$E$500,"Sortie - perte"),0))</f>
        <v/>
      </c>
      <c r="L10" s="23">
        <f>IF(A10="","",IFERROR(SUMIFS('Mouvements'!$F$6:$F$500,'Mouvements'!$C$6:$C$500,A10,'Mouvements'!$E$6:$E$500,"Ajustement positif")-SUMIFS('Mouvements'!$F$6:$F$500,'Mouvements'!$C$6:$C$500,A10,'Mouvements'!$E$6:$E$500,"Ajustement négatif"),0))</f>
        <v/>
      </c>
      <c r="M10" s="23">
        <f>IF(A10="","",IFERROR(I10+J10-K10+L10,0))</f>
        <v/>
      </c>
      <c r="N10" s="10">
        <f>IF(A10="","",IFERROR(M10*G10,0))</f>
        <v/>
      </c>
      <c r="O10" s="9">
        <f>IF(A10="","",IF(M10&lt;0,"Stock négatif",IF(M10&lt;=H10,"À commander","Normal")))</f>
        <v/>
      </c>
    </row>
    <row r="11">
      <c r="A11" s="19" t="inlineStr">
        <is>
          <t>MP-006</t>
        </is>
      </c>
      <c r="B11" s="20" t="inlineStr">
        <is>
          <t>Colle à bois professionnelle 4 L</t>
        </is>
      </c>
      <c r="C11" s="20" t="inlineStr">
        <is>
          <t>Produits d’entretien</t>
        </is>
      </c>
      <c r="D11" s="19" t="inlineStr">
        <is>
          <t>L</t>
        </is>
      </c>
      <c r="E11" s="20" t="inlineStr">
        <is>
          <t>Entrepôt principal</t>
        </is>
      </c>
      <c r="F11" s="20" t="inlineStr">
        <is>
          <t>Colle et adhésifs Canada</t>
        </is>
      </c>
      <c r="G11" s="21" t="n">
        <v>47.9</v>
      </c>
      <c r="H11" s="22" t="n">
        <v>4</v>
      </c>
      <c r="I11" s="22" t="n">
        <v>7</v>
      </c>
      <c r="J11" s="23">
        <f>IF(A11="","",IFERROR(SUMIFS('Mouvements'!$F$6:$F$500,'Mouvements'!$C$6:$C$500,A11,'Mouvements'!$E$6:$E$500,"Entrée - achat")+SUMIFS('Mouvements'!$F$6:$F$500,'Mouvements'!$C$6:$C$500,A11,'Mouvements'!$E$6:$E$500,"Entrée - retour"),0))</f>
        <v/>
      </c>
      <c r="K11" s="23">
        <f>IF(A11="","",IFERROR(SUMIFS('Mouvements'!$F$6:$F$500,'Mouvements'!$C$6:$C$500,A11,'Mouvements'!$E$6:$E$500,"Sortie - production")+SUMIFS('Mouvements'!$F$6:$F$500,'Mouvements'!$C$6:$C$500,A11,'Mouvements'!$E$6:$E$500,"Sortie - perte"),0))</f>
        <v/>
      </c>
      <c r="L11" s="23">
        <f>IF(A11="","",IFERROR(SUMIFS('Mouvements'!$F$6:$F$500,'Mouvements'!$C$6:$C$500,A11,'Mouvements'!$E$6:$E$500,"Ajustement positif")-SUMIFS('Mouvements'!$F$6:$F$500,'Mouvements'!$C$6:$C$500,A11,'Mouvements'!$E$6:$E$500,"Ajustement négatif"),0))</f>
        <v/>
      </c>
      <c r="M11" s="23">
        <f>IF(A11="","",IFERROR(I11+J11-K11+L11,0))</f>
        <v/>
      </c>
      <c r="N11" s="10">
        <f>IF(A11="","",IFERROR(M11*G11,0))</f>
        <v/>
      </c>
      <c r="O11" s="9">
        <f>IF(A11="","",IF(M11&lt;0,"Stock négatif",IF(M11&lt;=H11,"À commander","Normal")))</f>
        <v/>
      </c>
    </row>
    <row r="12">
      <c r="A12" s="19" t="inlineStr">
        <is>
          <t>MP-007</t>
        </is>
      </c>
      <c r="B12" s="20" t="inlineStr">
        <is>
          <t>Étiquettes autocollantes 4 x 6 po</t>
        </is>
      </c>
      <c r="C12" s="20" t="inlineStr">
        <is>
          <t>Emballage</t>
        </is>
      </c>
      <c r="D12" s="19" t="inlineStr">
        <is>
          <t>rouleau</t>
        </is>
      </c>
      <c r="E12" s="20" t="inlineStr">
        <is>
          <t>Réserve</t>
        </is>
      </c>
      <c r="F12" s="20" t="inlineStr">
        <is>
          <t>Uline Canada</t>
        </is>
      </c>
      <c r="G12" s="21" t="n">
        <v>19.85</v>
      </c>
      <c r="H12" s="22" t="n">
        <v>3</v>
      </c>
      <c r="I12" s="22" t="n">
        <v>4</v>
      </c>
      <c r="J12" s="23">
        <f>IF(A12="","",IFERROR(SUMIFS('Mouvements'!$F$6:$F$500,'Mouvements'!$C$6:$C$500,A12,'Mouvements'!$E$6:$E$500,"Entrée - achat")+SUMIFS('Mouvements'!$F$6:$F$500,'Mouvements'!$C$6:$C$500,A12,'Mouvements'!$E$6:$E$500,"Entrée - retour"),0))</f>
        <v/>
      </c>
      <c r="K12" s="23">
        <f>IF(A12="","",IFERROR(SUMIFS('Mouvements'!$F$6:$F$500,'Mouvements'!$C$6:$C$500,A12,'Mouvements'!$E$6:$E$500,"Sortie - production")+SUMIFS('Mouvements'!$F$6:$F$500,'Mouvements'!$C$6:$C$500,A12,'Mouvements'!$E$6:$E$500,"Sortie - perte"),0))</f>
        <v/>
      </c>
      <c r="L12" s="23">
        <f>IF(A12="","",IFERROR(SUMIFS('Mouvements'!$F$6:$F$500,'Mouvements'!$C$6:$C$500,A12,'Mouvements'!$E$6:$E$500,"Ajustement positif")-SUMIFS('Mouvements'!$F$6:$F$500,'Mouvements'!$C$6:$C$500,A12,'Mouvements'!$E$6:$E$500,"Ajustement négatif"),0))</f>
        <v/>
      </c>
      <c r="M12" s="23">
        <f>IF(A12="","",IFERROR(I12+J12-K12+L12,0))</f>
        <v/>
      </c>
      <c r="N12" s="10">
        <f>IF(A12="","",IFERROR(M12*G12,0))</f>
        <v/>
      </c>
      <c r="O12" s="9">
        <f>IF(A12="","",IF(M12&lt;0,"Stock négatif",IF(M12&lt;=H12,"À commander","Normal")))</f>
        <v/>
      </c>
    </row>
    <row r="13">
      <c r="A13" s="19" t="inlineStr">
        <is>
          <t>MP-008</t>
        </is>
      </c>
      <c r="B13" s="20" t="inlineStr">
        <is>
          <t>Tissu de coton naturel</t>
        </is>
      </c>
      <c r="C13" s="20" t="inlineStr">
        <is>
          <t>Textile et fibres</t>
        </is>
      </c>
      <c r="D13" s="19" t="inlineStr">
        <is>
          <t>m</t>
        </is>
      </c>
      <c r="E13" s="20" t="inlineStr">
        <is>
          <t>Entrepôt principal</t>
        </is>
      </c>
      <c r="F13" s="20" t="inlineStr">
        <is>
          <t>Textiles du Québec</t>
        </is>
      </c>
      <c r="G13" s="21" t="n">
        <v>8.75</v>
      </c>
      <c r="H13" s="22" t="n">
        <v>25</v>
      </c>
      <c r="I13" s="22" t="n">
        <v>40</v>
      </c>
      <c r="J13" s="23">
        <f>IF(A13="","",IFERROR(SUMIFS('Mouvements'!$F$6:$F$500,'Mouvements'!$C$6:$C$500,A13,'Mouvements'!$E$6:$E$500,"Entrée - achat")+SUMIFS('Mouvements'!$F$6:$F$500,'Mouvements'!$C$6:$C$500,A13,'Mouvements'!$E$6:$E$500,"Entrée - retour"),0))</f>
        <v/>
      </c>
      <c r="K13" s="23">
        <f>IF(A13="","",IFERROR(SUMIFS('Mouvements'!$F$6:$F$500,'Mouvements'!$C$6:$C$500,A13,'Mouvements'!$E$6:$E$500,"Sortie - production")+SUMIFS('Mouvements'!$F$6:$F$500,'Mouvements'!$C$6:$C$500,A13,'Mouvements'!$E$6:$E$500,"Sortie - perte"),0))</f>
        <v/>
      </c>
      <c r="L13" s="23">
        <f>IF(A13="","",IFERROR(SUMIFS('Mouvements'!$F$6:$F$500,'Mouvements'!$C$6:$C$500,A13,'Mouvements'!$E$6:$E$500,"Ajustement positif")-SUMIFS('Mouvements'!$F$6:$F$500,'Mouvements'!$C$6:$C$500,A13,'Mouvements'!$E$6:$E$500,"Ajustement négatif"),0))</f>
        <v/>
      </c>
      <c r="M13" s="23">
        <f>IF(A13="","",IFERROR(I13+J13-K13+L13,0))</f>
        <v/>
      </c>
      <c r="N13" s="10">
        <f>IF(A13="","",IFERROR(M13*G13,0))</f>
        <v/>
      </c>
      <c r="O13" s="9">
        <f>IF(A13="","",IF(M13&lt;0,"Stock négatif",IF(M13&lt;=H13,"À commander","Normal")))</f>
        <v/>
      </c>
    </row>
    <row r="14">
      <c r="A14" s="19" t="n"/>
      <c r="B14" s="20" t="n"/>
      <c r="C14" s="20" t="n"/>
      <c r="D14" s="19" t="n"/>
      <c r="E14" s="20" t="n"/>
      <c r="F14" s="20" t="n"/>
      <c r="G14" s="21" t="n"/>
      <c r="H14" s="22" t="n"/>
      <c r="I14" s="22" t="n"/>
      <c r="J14" s="23">
        <f>IF(A14="","",IFERROR(SUMIFS('Mouvements'!$F$6:$F$500,'Mouvements'!$C$6:$C$500,A14,'Mouvements'!$E$6:$E$500,"Entrée - achat")+SUMIFS('Mouvements'!$F$6:$F$500,'Mouvements'!$C$6:$C$500,A14,'Mouvements'!$E$6:$E$500,"Entrée - retour"),0))</f>
        <v/>
      </c>
      <c r="K14" s="23">
        <f>IF(A14="","",IFERROR(SUMIFS('Mouvements'!$F$6:$F$500,'Mouvements'!$C$6:$C$500,A14,'Mouvements'!$E$6:$E$500,"Sortie - production")+SUMIFS('Mouvements'!$F$6:$F$500,'Mouvements'!$C$6:$C$500,A14,'Mouvements'!$E$6:$E$500,"Sortie - perte"),0))</f>
        <v/>
      </c>
      <c r="L14" s="23">
        <f>IF(A14="","",IFERROR(SUMIFS('Mouvements'!$F$6:$F$500,'Mouvements'!$C$6:$C$500,A14,'Mouvements'!$E$6:$E$500,"Ajustement positif")-SUMIFS('Mouvements'!$F$6:$F$500,'Mouvements'!$C$6:$C$500,A14,'Mouvements'!$E$6:$E$500,"Ajustement négatif"),0))</f>
        <v/>
      </c>
      <c r="M14" s="23">
        <f>IF(A14="","",IFERROR(I14+J14-K14+L14,0))</f>
        <v/>
      </c>
      <c r="N14" s="10">
        <f>IF(A14="","",IFERROR(M14*G14,0))</f>
        <v/>
      </c>
      <c r="O14" s="9">
        <f>IF(A14="","",IF(M14&lt;0,"Stock négatif",IF(M14&lt;=H14,"À commander","Normal")))</f>
        <v/>
      </c>
    </row>
    <row r="15">
      <c r="A15" s="19" t="n"/>
      <c r="B15" s="20" t="n"/>
      <c r="C15" s="20" t="n"/>
      <c r="D15" s="19" t="n"/>
      <c r="E15" s="20" t="n"/>
      <c r="F15" s="20" t="n"/>
      <c r="G15" s="21" t="n"/>
      <c r="H15" s="22" t="n"/>
      <c r="I15" s="22" t="n"/>
      <c r="J15" s="23">
        <f>IF(A15="","",IFERROR(SUMIFS('Mouvements'!$F$6:$F$500,'Mouvements'!$C$6:$C$500,A15,'Mouvements'!$E$6:$E$500,"Entrée - achat")+SUMIFS('Mouvements'!$F$6:$F$500,'Mouvements'!$C$6:$C$500,A15,'Mouvements'!$E$6:$E$500,"Entrée - retour"),0))</f>
        <v/>
      </c>
      <c r="K15" s="23">
        <f>IF(A15="","",IFERROR(SUMIFS('Mouvements'!$F$6:$F$500,'Mouvements'!$C$6:$C$500,A15,'Mouvements'!$E$6:$E$500,"Sortie - production")+SUMIFS('Mouvements'!$F$6:$F$500,'Mouvements'!$C$6:$C$500,A15,'Mouvements'!$E$6:$E$500,"Sortie - perte"),0))</f>
        <v/>
      </c>
      <c r="L15" s="23">
        <f>IF(A15="","",IFERROR(SUMIFS('Mouvements'!$F$6:$F$500,'Mouvements'!$C$6:$C$500,A15,'Mouvements'!$E$6:$E$500,"Ajustement positif")-SUMIFS('Mouvements'!$F$6:$F$500,'Mouvements'!$C$6:$C$500,A15,'Mouvements'!$E$6:$E$500,"Ajustement négatif"),0))</f>
        <v/>
      </c>
      <c r="M15" s="23">
        <f>IF(A15="","",IFERROR(I15+J15-K15+L15,0))</f>
        <v/>
      </c>
      <c r="N15" s="10">
        <f>IF(A15="","",IFERROR(M15*G15,0))</f>
        <v/>
      </c>
      <c r="O15" s="9">
        <f>IF(A15="","",IF(M15&lt;0,"Stock négatif",IF(M15&lt;=H15,"À commander","Normal")))</f>
        <v/>
      </c>
    </row>
    <row r="16">
      <c r="A16" s="19" t="n"/>
      <c r="B16" s="20" t="n"/>
      <c r="C16" s="20" t="n"/>
      <c r="D16" s="19" t="n"/>
      <c r="E16" s="20" t="n"/>
      <c r="F16" s="20" t="n"/>
      <c r="G16" s="21" t="n"/>
      <c r="H16" s="22" t="n"/>
      <c r="I16" s="22" t="n"/>
      <c r="J16" s="23">
        <f>IF(A16="","",IFERROR(SUMIFS('Mouvements'!$F$6:$F$500,'Mouvements'!$C$6:$C$500,A16,'Mouvements'!$E$6:$E$500,"Entrée - achat")+SUMIFS('Mouvements'!$F$6:$F$500,'Mouvements'!$C$6:$C$500,A16,'Mouvements'!$E$6:$E$500,"Entrée - retour"),0))</f>
        <v/>
      </c>
      <c r="K16" s="23">
        <f>IF(A16="","",IFERROR(SUMIFS('Mouvements'!$F$6:$F$500,'Mouvements'!$C$6:$C$500,A16,'Mouvements'!$E$6:$E$500,"Sortie - production")+SUMIFS('Mouvements'!$F$6:$F$500,'Mouvements'!$C$6:$C$500,A16,'Mouvements'!$E$6:$E$500,"Sortie - perte"),0))</f>
        <v/>
      </c>
      <c r="L16" s="23">
        <f>IF(A16="","",IFERROR(SUMIFS('Mouvements'!$F$6:$F$500,'Mouvements'!$C$6:$C$500,A16,'Mouvements'!$E$6:$E$500,"Ajustement positif")-SUMIFS('Mouvements'!$F$6:$F$500,'Mouvements'!$C$6:$C$500,A16,'Mouvements'!$E$6:$E$500,"Ajustement négatif"),0))</f>
        <v/>
      </c>
      <c r="M16" s="23">
        <f>IF(A16="","",IFERROR(I16+J16-K16+L16,0))</f>
        <v/>
      </c>
      <c r="N16" s="10">
        <f>IF(A16="","",IFERROR(M16*G16,0))</f>
        <v/>
      </c>
      <c r="O16" s="9">
        <f>IF(A16="","",IF(M16&lt;0,"Stock négatif",IF(M16&lt;=H16,"À commander","Normal")))</f>
        <v/>
      </c>
    </row>
    <row r="17">
      <c r="A17" s="19" t="n"/>
      <c r="B17" s="20" t="n"/>
      <c r="C17" s="20" t="n"/>
      <c r="D17" s="19" t="n"/>
      <c r="E17" s="20" t="n"/>
      <c r="F17" s="20" t="n"/>
      <c r="G17" s="21" t="n"/>
      <c r="H17" s="22" t="n"/>
      <c r="I17" s="22" t="n"/>
      <c r="J17" s="23">
        <f>IF(A17="","",IFERROR(SUMIFS('Mouvements'!$F$6:$F$500,'Mouvements'!$C$6:$C$500,A17,'Mouvements'!$E$6:$E$500,"Entrée - achat")+SUMIFS('Mouvements'!$F$6:$F$500,'Mouvements'!$C$6:$C$500,A17,'Mouvements'!$E$6:$E$500,"Entrée - retour"),0))</f>
        <v/>
      </c>
      <c r="K17" s="23">
        <f>IF(A17="","",IFERROR(SUMIFS('Mouvements'!$F$6:$F$500,'Mouvements'!$C$6:$C$500,A17,'Mouvements'!$E$6:$E$500,"Sortie - production")+SUMIFS('Mouvements'!$F$6:$F$500,'Mouvements'!$C$6:$C$500,A17,'Mouvements'!$E$6:$E$500,"Sortie - perte"),0))</f>
        <v/>
      </c>
      <c r="L17" s="23">
        <f>IF(A17="","",IFERROR(SUMIFS('Mouvements'!$F$6:$F$500,'Mouvements'!$C$6:$C$500,A17,'Mouvements'!$E$6:$E$500,"Ajustement positif")-SUMIFS('Mouvements'!$F$6:$F$500,'Mouvements'!$C$6:$C$500,A17,'Mouvements'!$E$6:$E$500,"Ajustement négatif"),0))</f>
        <v/>
      </c>
      <c r="M17" s="23">
        <f>IF(A17="","",IFERROR(I17+J17-K17+L17,0))</f>
        <v/>
      </c>
      <c r="N17" s="10">
        <f>IF(A17="","",IFERROR(M17*G17,0))</f>
        <v/>
      </c>
      <c r="O17" s="9">
        <f>IF(A17="","",IF(M17&lt;0,"Stock négatif",IF(M17&lt;=H17,"À commander","Normal")))</f>
        <v/>
      </c>
    </row>
    <row r="18">
      <c r="A18" s="19" t="n"/>
      <c r="B18" s="20" t="n"/>
      <c r="C18" s="20" t="n"/>
      <c r="D18" s="19" t="n"/>
      <c r="E18" s="20" t="n"/>
      <c r="F18" s="20" t="n"/>
      <c r="G18" s="21" t="n"/>
      <c r="H18" s="22" t="n"/>
      <c r="I18" s="22" t="n"/>
      <c r="J18" s="23">
        <f>IF(A18="","",IFERROR(SUMIFS('Mouvements'!$F$6:$F$500,'Mouvements'!$C$6:$C$500,A18,'Mouvements'!$E$6:$E$500,"Entrée - achat")+SUMIFS('Mouvements'!$F$6:$F$500,'Mouvements'!$C$6:$C$500,A18,'Mouvements'!$E$6:$E$500,"Entrée - retour"),0))</f>
        <v/>
      </c>
      <c r="K18" s="23">
        <f>IF(A18="","",IFERROR(SUMIFS('Mouvements'!$F$6:$F$500,'Mouvements'!$C$6:$C$500,A18,'Mouvements'!$E$6:$E$500,"Sortie - production")+SUMIFS('Mouvements'!$F$6:$F$500,'Mouvements'!$C$6:$C$500,A18,'Mouvements'!$E$6:$E$500,"Sortie - perte"),0))</f>
        <v/>
      </c>
      <c r="L18" s="23">
        <f>IF(A18="","",IFERROR(SUMIFS('Mouvements'!$F$6:$F$500,'Mouvements'!$C$6:$C$500,A18,'Mouvements'!$E$6:$E$500,"Ajustement positif")-SUMIFS('Mouvements'!$F$6:$F$500,'Mouvements'!$C$6:$C$500,A18,'Mouvements'!$E$6:$E$500,"Ajustement négatif"),0))</f>
        <v/>
      </c>
      <c r="M18" s="23">
        <f>IF(A18="","",IFERROR(I18+J18-K18+L18,0))</f>
        <v/>
      </c>
      <c r="N18" s="10">
        <f>IF(A18="","",IFERROR(M18*G18,0))</f>
        <v/>
      </c>
      <c r="O18" s="9">
        <f>IF(A18="","",IF(M18&lt;0,"Stock négatif",IF(M18&lt;=H18,"À commander","Normal")))</f>
        <v/>
      </c>
    </row>
    <row r="19">
      <c r="A19" s="19" t="n"/>
      <c r="B19" s="20" t="n"/>
      <c r="C19" s="20" t="n"/>
      <c r="D19" s="19" t="n"/>
      <c r="E19" s="20" t="n"/>
      <c r="F19" s="20" t="n"/>
      <c r="G19" s="21" t="n"/>
      <c r="H19" s="22" t="n"/>
      <c r="I19" s="22" t="n"/>
      <c r="J19" s="23">
        <f>IF(A19="","",IFERROR(SUMIFS('Mouvements'!$F$6:$F$500,'Mouvements'!$C$6:$C$500,A19,'Mouvements'!$E$6:$E$500,"Entrée - achat")+SUMIFS('Mouvements'!$F$6:$F$500,'Mouvements'!$C$6:$C$500,A19,'Mouvements'!$E$6:$E$500,"Entrée - retour"),0))</f>
        <v/>
      </c>
      <c r="K19" s="23">
        <f>IF(A19="","",IFERROR(SUMIFS('Mouvements'!$F$6:$F$500,'Mouvements'!$C$6:$C$500,A19,'Mouvements'!$E$6:$E$500,"Sortie - production")+SUMIFS('Mouvements'!$F$6:$F$500,'Mouvements'!$C$6:$C$500,A19,'Mouvements'!$E$6:$E$500,"Sortie - perte"),0))</f>
        <v/>
      </c>
      <c r="L19" s="23">
        <f>IF(A19="","",IFERROR(SUMIFS('Mouvements'!$F$6:$F$500,'Mouvements'!$C$6:$C$500,A19,'Mouvements'!$E$6:$E$500,"Ajustement positif")-SUMIFS('Mouvements'!$F$6:$F$500,'Mouvements'!$C$6:$C$500,A19,'Mouvements'!$E$6:$E$500,"Ajustement négatif"),0))</f>
        <v/>
      </c>
      <c r="M19" s="23">
        <f>IF(A19="","",IFERROR(I19+J19-K19+L19,0))</f>
        <v/>
      </c>
      <c r="N19" s="10">
        <f>IF(A19="","",IFERROR(M19*G19,0))</f>
        <v/>
      </c>
      <c r="O19" s="9">
        <f>IF(A19="","",IF(M19&lt;0,"Stock négatif",IF(M19&lt;=H19,"À commander","Normal")))</f>
        <v/>
      </c>
    </row>
    <row r="20">
      <c r="A20" s="19" t="n"/>
      <c r="B20" s="20" t="n"/>
      <c r="C20" s="20" t="n"/>
      <c r="D20" s="19" t="n"/>
      <c r="E20" s="20" t="n"/>
      <c r="F20" s="20" t="n"/>
      <c r="G20" s="21" t="n"/>
      <c r="H20" s="22" t="n"/>
      <c r="I20" s="22" t="n"/>
      <c r="J20" s="23">
        <f>IF(A20="","",IFERROR(SUMIFS('Mouvements'!$F$6:$F$500,'Mouvements'!$C$6:$C$500,A20,'Mouvements'!$E$6:$E$500,"Entrée - achat")+SUMIFS('Mouvements'!$F$6:$F$500,'Mouvements'!$C$6:$C$500,A20,'Mouvements'!$E$6:$E$500,"Entrée - retour"),0))</f>
        <v/>
      </c>
      <c r="K20" s="23">
        <f>IF(A20="","",IFERROR(SUMIFS('Mouvements'!$F$6:$F$500,'Mouvements'!$C$6:$C$500,A20,'Mouvements'!$E$6:$E$500,"Sortie - production")+SUMIFS('Mouvements'!$F$6:$F$500,'Mouvements'!$C$6:$C$500,A20,'Mouvements'!$E$6:$E$500,"Sortie - perte"),0))</f>
        <v/>
      </c>
      <c r="L20" s="23">
        <f>IF(A20="","",IFERROR(SUMIFS('Mouvements'!$F$6:$F$500,'Mouvements'!$C$6:$C$500,A20,'Mouvements'!$E$6:$E$500,"Ajustement positif")-SUMIFS('Mouvements'!$F$6:$F$500,'Mouvements'!$C$6:$C$500,A20,'Mouvements'!$E$6:$E$500,"Ajustement négatif"),0))</f>
        <v/>
      </c>
      <c r="M20" s="23">
        <f>IF(A20="","",IFERROR(I20+J20-K20+L20,0))</f>
        <v/>
      </c>
      <c r="N20" s="10">
        <f>IF(A20="","",IFERROR(M20*G20,0))</f>
        <v/>
      </c>
      <c r="O20" s="9">
        <f>IF(A20="","",IF(M20&lt;0,"Stock négatif",IF(M20&lt;=H20,"À commander","Normal")))</f>
        <v/>
      </c>
    </row>
    <row r="21">
      <c r="A21" s="19" t="n"/>
      <c r="B21" s="20" t="n"/>
      <c r="C21" s="20" t="n"/>
      <c r="D21" s="19" t="n"/>
      <c r="E21" s="20" t="n"/>
      <c r="F21" s="20" t="n"/>
      <c r="G21" s="21" t="n"/>
      <c r="H21" s="22" t="n"/>
      <c r="I21" s="22" t="n"/>
      <c r="J21" s="23">
        <f>IF(A21="","",IFERROR(SUMIFS('Mouvements'!$F$6:$F$500,'Mouvements'!$C$6:$C$500,A21,'Mouvements'!$E$6:$E$500,"Entrée - achat")+SUMIFS('Mouvements'!$F$6:$F$500,'Mouvements'!$C$6:$C$500,A21,'Mouvements'!$E$6:$E$500,"Entrée - retour"),0))</f>
        <v/>
      </c>
      <c r="K21" s="23">
        <f>IF(A21="","",IFERROR(SUMIFS('Mouvements'!$F$6:$F$500,'Mouvements'!$C$6:$C$500,A21,'Mouvements'!$E$6:$E$500,"Sortie - production")+SUMIFS('Mouvements'!$F$6:$F$500,'Mouvements'!$C$6:$C$500,A21,'Mouvements'!$E$6:$E$500,"Sortie - perte"),0))</f>
        <v/>
      </c>
      <c r="L21" s="23">
        <f>IF(A21="","",IFERROR(SUMIFS('Mouvements'!$F$6:$F$500,'Mouvements'!$C$6:$C$500,A21,'Mouvements'!$E$6:$E$500,"Ajustement positif")-SUMIFS('Mouvements'!$F$6:$F$500,'Mouvements'!$C$6:$C$500,A21,'Mouvements'!$E$6:$E$500,"Ajustement négatif"),0))</f>
        <v/>
      </c>
      <c r="M21" s="23">
        <f>IF(A21="","",IFERROR(I21+J21-K21+L21,0))</f>
        <v/>
      </c>
      <c r="N21" s="10">
        <f>IF(A21="","",IFERROR(M21*G21,0))</f>
        <v/>
      </c>
      <c r="O21" s="9">
        <f>IF(A21="","",IF(M21&lt;0,"Stock négatif",IF(M21&lt;=H21,"À commander","Normal")))</f>
        <v/>
      </c>
    </row>
    <row r="22">
      <c r="A22" s="19" t="n"/>
      <c r="B22" s="20" t="n"/>
      <c r="C22" s="20" t="n"/>
      <c r="D22" s="19" t="n"/>
      <c r="E22" s="20" t="n"/>
      <c r="F22" s="20" t="n"/>
      <c r="G22" s="21" t="n"/>
      <c r="H22" s="22" t="n"/>
      <c r="I22" s="22" t="n"/>
      <c r="J22" s="23">
        <f>IF(A22="","",IFERROR(SUMIFS('Mouvements'!$F$6:$F$500,'Mouvements'!$C$6:$C$500,A22,'Mouvements'!$E$6:$E$500,"Entrée - achat")+SUMIFS('Mouvements'!$F$6:$F$500,'Mouvements'!$C$6:$C$500,A22,'Mouvements'!$E$6:$E$500,"Entrée - retour"),0))</f>
        <v/>
      </c>
      <c r="K22" s="23">
        <f>IF(A22="","",IFERROR(SUMIFS('Mouvements'!$F$6:$F$500,'Mouvements'!$C$6:$C$500,A22,'Mouvements'!$E$6:$E$500,"Sortie - production")+SUMIFS('Mouvements'!$F$6:$F$500,'Mouvements'!$C$6:$C$500,A22,'Mouvements'!$E$6:$E$500,"Sortie - perte"),0))</f>
        <v/>
      </c>
      <c r="L22" s="23">
        <f>IF(A22="","",IFERROR(SUMIFS('Mouvements'!$F$6:$F$500,'Mouvements'!$C$6:$C$500,A22,'Mouvements'!$E$6:$E$500,"Ajustement positif")-SUMIFS('Mouvements'!$F$6:$F$500,'Mouvements'!$C$6:$C$500,A22,'Mouvements'!$E$6:$E$500,"Ajustement négatif"),0))</f>
        <v/>
      </c>
      <c r="M22" s="23">
        <f>IF(A22="","",IFERROR(I22+J22-K22+L22,0))</f>
        <v/>
      </c>
      <c r="N22" s="10">
        <f>IF(A22="","",IFERROR(M22*G22,0))</f>
        <v/>
      </c>
      <c r="O22" s="9">
        <f>IF(A22="","",IF(M22&lt;0,"Stock négatif",IF(M22&lt;=H22,"À commander","Normal")))</f>
        <v/>
      </c>
    </row>
    <row r="23">
      <c r="A23" s="19" t="n"/>
      <c r="B23" s="20" t="n"/>
      <c r="C23" s="20" t="n"/>
      <c r="D23" s="19" t="n"/>
      <c r="E23" s="20" t="n"/>
      <c r="F23" s="20" t="n"/>
      <c r="G23" s="21" t="n"/>
      <c r="H23" s="22" t="n"/>
      <c r="I23" s="22" t="n"/>
      <c r="J23" s="23">
        <f>IF(A23="","",IFERROR(SUMIFS('Mouvements'!$F$6:$F$500,'Mouvements'!$C$6:$C$500,A23,'Mouvements'!$E$6:$E$500,"Entrée - achat")+SUMIFS('Mouvements'!$F$6:$F$500,'Mouvements'!$C$6:$C$500,A23,'Mouvements'!$E$6:$E$500,"Entrée - retour"),0))</f>
        <v/>
      </c>
      <c r="K23" s="23">
        <f>IF(A23="","",IFERROR(SUMIFS('Mouvements'!$F$6:$F$500,'Mouvements'!$C$6:$C$500,A23,'Mouvements'!$E$6:$E$500,"Sortie - production")+SUMIFS('Mouvements'!$F$6:$F$500,'Mouvements'!$C$6:$C$500,A23,'Mouvements'!$E$6:$E$500,"Sortie - perte"),0))</f>
        <v/>
      </c>
      <c r="L23" s="23">
        <f>IF(A23="","",IFERROR(SUMIFS('Mouvements'!$F$6:$F$500,'Mouvements'!$C$6:$C$500,A23,'Mouvements'!$E$6:$E$500,"Ajustement positif")-SUMIFS('Mouvements'!$F$6:$F$500,'Mouvements'!$C$6:$C$500,A23,'Mouvements'!$E$6:$E$500,"Ajustement négatif"),0))</f>
        <v/>
      </c>
      <c r="M23" s="23">
        <f>IF(A23="","",IFERROR(I23+J23-K23+L23,0))</f>
        <v/>
      </c>
      <c r="N23" s="10">
        <f>IF(A23="","",IFERROR(M23*G23,0))</f>
        <v/>
      </c>
      <c r="O23" s="9">
        <f>IF(A23="","",IF(M23&lt;0,"Stock négatif",IF(M23&lt;=H23,"À commander","Normal")))</f>
        <v/>
      </c>
    </row>
    <row r="24">
      <c r="A24" s="19" t="n"/>
      <c r="B24" s="20" t="n"/>
      <c r="C24" s="20" t="n"/>
      <c r="D24" s="19" t="n"/>
      <c r="E24" s="20" t="n"/>
      <c r="F24" s="20" t="n"/>
      <c r="G24" s="21" t="n"/>
      <c r="H24" s="22" t="n"/>
      <c r="I24" s="22" t="n"/>
      <c r="J24" s="23">
        <f>IF(A24="","",IFERROR(SUMIFS('Mouvements'!$F$6:$F$500,'Mouvements'!$C$6:$C$500,A24,'Mouvements'!$E$6:$E$500,"Entrée - achat")+SUMIFS('Mouvements'!$F$6:$F$500,'Mouvements'!$C$6:$C$500,A24,'Mouvements'!$E$6:$E$500,"Entrée - retour"),0))</f>
        <v/>
      </c>
      <c r="K24" s="23">
        <f>IF(A24="","",IFERROR(SUMIFS('Mouvements'!$F$6:$F$500,'Mouvements'!$C$6:$C$500,A24,'Mouvements'!$E$6:$E$500,"Sortie - production")+SUMIFS('Mouvements'!$F$6:$F$500,'Mouvements'!$C$6:$C$500,A24,'Mouvements'!$E$6:$E$500,"Sortie - perte"),0))</f>
        <v/>
      </c>
      <c r="L24" s="23">
        <f>IF(A24="","",IFERROR(SUMIFS('Mouvements'!$F$6:$F$500,'Mouvements'!$C$6:$C$500,A24,'Mouvements'!$E$6:$E$500,"Ajustement positif")-SUMIFS('Mouvements'!$F$6:$F$500,'Mouvements'!$C$6:$C$500,A24,'Mouvements'!$E$6:$E$500,"Ajustement négatif"),0))</f>
        <v/>
      </c>
      <c r="M24" s="23">
        <f>IF(A24="","",IFERROR(I24+J24-K24+L24,0))</f>
        <v/>
      </c>
      <c r="N24" s="10">
        <f>IF(A24="","",IFERROR(M24*G24,0))</f>
        <v/>
      </c>
      <c r="O24" s="9">
        <f>IF(A24="","",IF(M24&lt;0,"Stock négatif",IF(M24&lt;=H24,"À commander","Normal")))</f>
        <v/>
      </c>
    </row>
    <row r="25">
      <c r="A25" s="19" t="n"/>
      <c r="B25" s="20" t="n"/>
      <c r="C25" s="20" t="n"/>
      <c r="D25" s="19" t="n"/>
      <c r="E25" s="20" t="n"/>
      <c r="F25" s="20" t="n"/>
      <c r="G25" s="21" t="n"/>
      <c r="H25" s="22" t="n"/>
      <c r="I25" s="22" t="n"/>
      <c r="J25" s="23">
        <f>IF(A25="","",IFERROR(SUMIFS('Mouvements'!$F$6:$F$500,'Mouvements'!$C$6:$C$500,A25,'Mouvements'!$E$6:$E$500,"Entrée - achat")+SUMIFS('Mouvements'!$F$6:$F$500,'Mouvements'!$C$6:$C$500,A25,'Mouvements'!$E$6:$E$500,"Entrée - retour"),0))</f>
        <v/>
      </c>
      <c r="K25" s="23">
        <f>IF(A25="","",IFERROR(SUMIFS('Mouvements'!$F$6:$F$500,'Mouvements'!$C$6:$C$500,A25,'Mouvements'!$E$6:$E$500,"Sortie - production")+SUMIFS('Mouvements'!$F$6:$F$500,'Mouvements'!$C$6:$C$500,A25,'Mouvements'!$E$6:$E$500,"Sortie - perte"),0))</f>
        <v/>
      </c>
      <c r="L25" s="23">
        <f>IF(A25="","",IFERROR(SUMIFS('Mouvements'!$F$6:$F$500,'Mouvements'!$C$6:$C$500,A25,'Mouvements'!$E$6:$E$500,"Ajustement positif")-SUMIFS('Mouvements'!$F$6:$F$500,'Mouvements'!$C$6:$C$500,A25,'Mouvements'!$E$6:$E$500,"Ajustement négatif"),0))</f>
        <v/>
      </c>
      <c r="M25" s="23">
        <f>IF(A25="","",IFERROR(I25+J25-K25+L25,0))</f>
        <v/>
      </c>
      <c r="N25" s="10">
        <f>IF(A25="","",IFERROR(M25*G25,0))</f>
        <v/>
      </c>
      <c r="O25" s="9">
        <f>IF(A25="","",IF(M25&lt;0,"Stock négatif",IF(M25&lt;=H25,"À commander","Normal")))</f>
        <v/>
      </c>
    </row>
    <row r="26">
      <c r="A26" s="19" t="n"/>
      <c r="B26" s="20" t="n"/>
      <c r="C26" s="20" t="n"/>
      <c r="D26" s="19" t="n"/>
      <c r="E26" s="20" t="n"/>
      <c r="F26" s="20" t="n"/>
      <c r="G26" s="21" t="n"/>
      <c r="H26" s="22" t="n"/>
      <c r="I26" s="22" t="n"/>
      <c r="J26" s="23">
        <f>IF(A26="","",IFERROR(SUMIFS('Mouvements'!$F$6:$F$500,'Mouvements'!$C$6:$C$500,A26,'Mouvements'!$E$6:$E$500,"Entrée - achat")+SUMIFS('Mouvements'!$F$6:$F$500,'Mouvements'!$C$6:$C$500,A26,'Mouvements'!$E$6:$E$500,"Entrée - retour"),0))</f>
        <v/>
      </c>
      <c r="K26" s="23">
        <f>IF(A26="","",IFERROR(SUMIFS('Mouvements'!$F$6:$F$500,'Mouvements'!$C$6:$C$500,A26,'Mouvements'!$E$6:$E$500,"Sortie - production")+SUMIFS('Mouvements'!$F$6:$F$500,'Mouvements'!$C$6:$C$500,A26,'Mouvements'!$E$6:$E$500,"Sortie - perte"),0))</f>
        <v/>
      </c>
      <c r="L26" s="23">
        <f>IF(A26="","",IFERROR(SUMIFS('Mouvements'!$F$6:$F$500,'Mouvements'!$C$6:$C$500,A26,'Mouvements'!$E$6:$E$500,"Ajustement positif")-SUMIFS('Mouvements'!$F$6:$F$500,'Mouvements'!$C$6:$C$500,A26,'Mouvements'!$E$6:$E$500,"Ajustement négatif"),0))</f>
        <v/>
      </c>
      <c r="M26" s="23">
        <f>IF(A26="","",IFERROR(I26+J26-K26+L26,0))</f>
        <v/>
      </c>
      <c r="N26" s="10">
        <f>IF(A26="","",IFERROR(M26*G26,0))</f>
        <v/>
      </c>
      <c r="O26" s="9">
        <f>IF(A26="","",IF(M26&lt;0,"Stock négatif",IF(M26&lt;=H26,"À commander","Normal")))</f>
        <v/>
      </c>
    </row>
    <row r="27">
      <c r="A27" s="19" t="n"/>
      <c r="B27" s="20" t="n"/>
      <c r="C27" s="20" t="n"/>
      <c r="D27" s="19" t="n"/>
      <c r="E27" s="20" t="n"/>
      <c r="F27" s="20" t="n"/>
      <c r="G27" s="21" t="n"/>
      <c r="H27" s="22" t="n"/>
      <c r="I27" s="22" t="n"/>
      <c r="J27" s="23">
        <f>IF(A27="","",IFERROR(SUMIFS('Mouvements'!$F$6:$F$500,'Mouvements'!$C$6:$C$500,A27,'Mouvements'!$E$6:$E$500,"Entrée - achat")+SUMIFS('Mouvements'!$F$6:$F$500,'Mouvements'!$C$6:$C$500,A27,'Mouvements'!$E$6:$E$500,"Entrée - retour"),0))</f>
        <v/>
      </c>
      <c r="K27" s="23">
        <f>IF(A27="","",IFERROR(SUMIFS('Mouvements'!$F$6:$F$500,'Mouvements'!$C$6:$C$500,A27,'Mouvements'!$E$6:$E$500,"Sortie - production")+SUMIFS('Mouvements'!$F$6:$F$500,'Mouvements'!$C$6:$C$500,A27,'Mouvements'!$E$6:$E$500,"Sortie - perte"),0))</f>
        <v/>
      </c>
      <c r="L27" s="23">
        <f>IF(A27="","",IFERROR(SUMIFS('Mouvements'!$F$6:$F$500,'Mouvements'!$C$6:$C$500,A27,'Mouvements'!$E$6:$E$500,"Ajustement positif")-SUMIFS('Mouvements'!$F$6:$F$500,'Mouvements'!$C$6:$C$500,A27,'Mouvements'!$E$6:$E$500,"Ajustement négatif"),0))</f>
        <v/>
      </c>
      <c r="M27" s="23">
        <f>IF(A27="","",IFERROR(I27+J27-K27+L27,0))</f>
        <v/>
      </c>
      <c r="N27" s="10">
        <f>IF(A27="","",IFERROR(M27*G27,0))</f>
        <v/>
      </c>
      <c r="O27" s="9">
        <f>IF(A27="","",IF(M27&lt;0,"Stock négatif",IF(M27&lt;=H27,"À commander","Normal")))</f>
        <v/>
      </c>
    </row>
    <row r="28">
      <c r="A28" s="19" t="n"/>
      <c r="B28" s="20" t="n"/>
      <c r="C28" s="20" t="n"/>
      <c r="D28" s="19" t="n"/>
      <c r="E28" s="20" t="n"/>
      <c r="F28" s="20" t="n"/>
      <c r="G28" s="21" t="n"/>
      <c r="H28" s="22" t="n"/>
      <c r="I28" s="22" t="n"/>
      <c r="J28" s="23">
        <f>IF(A28="","",IFERROR(SUMIFS('Mouvements'!$F$6:$F$500,'Mouvements'!$C$6:$C$500,A28,'Mouvements'!$E$6:$E$500,"Entrée - achat")+SUMIFS('Mouvements'!$F$6:$F$500,'Mouvements'!$C$6:$C$500,A28,'Mouvements'!$E$6:$E$500,"Entrée - retour"),0))</f>
        <v/>
      </c>
      <c r="K28" s="23">
        <f>IF(A28="","",IFERROR(SUMIFS('Mouvements'!$F$6:$F$500,'Mouvements'!$C$6:$C$500,A28,'Mouvements'!$E$6:$E$500,"Sortie - production")+SUMIFS('Mouvements'!$F$6:$F$500,'Mouvements'!$C$6:$C$500,A28,'Mouvements'!$E$6:$E$500,"Sortie - perte"),0))</f>
        <v/>
      </c>
      <c r="L28" s="23">
        <f>IF(A28="","",IFERROR(SUMIFS('Mouvements'!$F$6:$F$500,'Mouvements'!$C$6:$C$500,A28,'Mouvements'!$E$6:$E$500,"Ajustement positif")-SUMIFS('Mouvements'!$F$6:$F$500,'Mouvements'!$C$6:$C$500,A28,'Mouvements'!$E$6:$E$500,"Ajustement négatif"),0))</f>
        <v/>
      </c>
      <c r="M28" s="23">
        <f>IF(A28="","",IFERROR(I28+J28-K28+L28,0))</f>
        <v/>
      </c>
      <c r="N28" s="10">
        <f>IF(A28="","",IFERROR(M28*G28,0))</f>
        <v/>
      </c>
      <c r="O28" s="9">
        <f>IF(A28="","",IF(M28&lt;0,"Stock négatif",IF(M28&lt;=H28,"À commander","Normal")))</f>
        <v/>
      </c>
    </row>
    <row r="29">
      <c r="A29" s="19" t="n"/>
      <c r="B29" s="20" t="n"/>
      <c r="C29" s="20" t="n"/>
      <c r="D29" s="19" t="n"/>
      <c r="E29" s="20" t="n"/>
      <c r="F29" s="20" t="n"/>
      <c r="G29" s="21" t="n"/>
      <c r="H29" s="22" t="n"/>
      <c r="I29" s="22" t="n"/>
      <c r="J29" s="23">
        <f>IF(A29="","",IFERROR(SUMIFS('Mouvements'!$F$6:$F$500,'Mouvements'!$C$6:$C$500,A29,'Mouvements'!$E$6:$E$500,"Entrée - achat")+SUMIFS('Mouvements'!$F$6:$F$500,'Mouvements'!$C$6:$C$500,A29,'Mouvements'!$E$6:$E$500,"Entrée - retour"),0))</f>
        <v/>
      </c>
      <c r="K29" s="23">
        <f>IF(A29="","",IFERROR(SUMIFS('Mouvements'!$F$6:$F$500,'Mouvements'!$C$6:$C$500,A29,'Mouvements'!$E$6:$E$500,"Sortie - production")+SUMIFS('Mouvements'!$F$6:$F$500,'Mouvements'!$C$6:$C$500,A29,'Mouvements'!$E$6:$E$500,"Sortie - perte"),0))</f>
        <v/>
      </c>
      <c r="L29" s="23">
        <f>IF(A29="","",IFERROR(SUMIFS('Mouvements'!$F$6:$F$500,'Mouvements'!$C$6:$C$500,A29,'Mouvements'!$E$6:$E$500,"Ajustement positif")-SUMIFS('Mouvements'!$F$6:$F$500,'Mouvements'!$C$6:$C$500,A29,'Mouvements'!$E$6:$E$500,"Ajustement négatif"),0))</f>
        <v/>
      </c>
      <c r="M29" s="23">
        <f>IF(A29="","",IFERROR(I29+J29-K29+L29,0))</f>
        <v/>
      </c>
      <c r="N29" s="10">
        <f>IF(A29="","",IFERROR(M29*G29,0))</f>
        <v/>
      </c>
      <c r="O29" s="9">
        <f>IF(A29="","",IF(M29&lt;0,"Stock négatif",IF(M29&lt;=H29,"À commander","Normal")))</f>
        <v/>
      </c>
    </row>
    <row r="30">
      <c r="A30" s="19" t="n"/>
      <c r="B30" s="20" t="n"/>
      <c r="C30" s="20" t="n"/>
      <c r="D30" s="19" t="n"/>
      <c r="E30" s="20" t="n"/>
      <c r="F30" s="20" t="n"/>
      <c r="G30" s="21" t="n"/>
      <c r="H30" s="22" t="n"/>
      <c r="I30" s="22" t="n"/>
      <c r="J30" s="23">
        <f>IF(A30="","",IFERROR(SUMIFS('Mouvements'!$F$6:$F$500,'Mouvements'!$C$6:$C$500,A30,'Mouvements'!$E$6:$E$500,"Entrée - achat")+SUMIFS('Mouvements'!$F$6:$F$500,'Mouvements'!$C$6:$C$500,A30,'Mouvements'!$E$6:$E$500,"Entrée - retour"),0))</f>
        <v/>
      </c>
      <c r="K30" s="23">
        <f>IF(A30="","",IFERROR(SUMIFS('Mouvements'!$F$6:$F$500,'Mouvements'!$C$6:$C$500,A30,'Mouvements'!$E$6:$E$500,"Sortie - production")+SUMIFS('Mouvements'!$F$6:$F$500,'Mouvements'!$C$6:$C$500,A30,'Mouvements'!$E$6:$E$500,"Sortie - perte"),0))</f>
        <v/>
      </c>
      <c r="L30" s="23">
        <f>IF(A30="","",IFERROR(SUMIFS('Mouvements'!$F$6:$F$500,'Mouvements'!$C$6:$C$500,A30,'Mouvements'!$E$6:$E$500,"Ajustement positif")-SUMIFS('Mouvements'!$F$6:$F$500,'Mouvements'!$C$6:$C$500,A30,'Mouvements'!$E$6:$E$500,"Ajustement négatif"),0))</f>
        <v/>
      </c>
      <c r="M30" s="23">
        <f>IF(A30="","",IFERROR(I30+J30-K30+L30,0))</f>
        <v/>
      </c>
      <c r="N30" s="10">
        <f>IF(A30="","",IFERROR(M30*G30,0))</f>
        <v/>
      </c>
      <c r="O30" s="9">
        <f>IF(A30="","",IF(M30&lt;0,"Stock négatif",IF(M30&lt;=H30,"À commander","Normal")))</f>
        <v/>
      </c>
    </row>
    <row r="31">
      <c r="A31" s="19" t="n"/>
      <c r="B31" s="20" t="n"/>
      <c r="C31" s="20" t="n"/>
      <c r="D31" s="19" t="n"/>
      <c r="E31" s="20" t="n"/>
      <c r="F31" s="20" t="n"/>
      <c r="G31" s="21" t="n"/>
      <c r="H31" s="22" t="n"/>
      <c r="I31" s="22" t="n"/>
      <c r="J31" s="23">
        <f>IF(A31="","",IFERROR(SUMIFS('Mouvements'!$F$6:$F$500,'Mouvements'!$C$6:$C$500,A31,'Mouvements'!$E$6:$E$500,"Entrée - achat")+SUMIFS('Mouvements'!$F$6:$F$500,'Mouvements'!$C$6:$C$500,A31,'Mouvements'!$E$6:$E$500,"Entrée - retour"),0))</f>
        <v/>
      </c>
      <c r="K31" s="23">
        <f>IF(A31="","",IFERROR(SUMIFS('Mouvements'!$F$6:$F$500,'Mouvements'!$C$6:$C$500,A31,'Mouvements'!$E$6:$E$500,"Sortie - production")+SUMIFS('Mouvements'!$F$6:$F$500,'Mouvements'!$C$6:$C$500,A31,'Mouvements'!$E$6:$E$500,"Sortie - perte"),0))</f>
        <v/>
      </c>
      <c r="L31" s="23">
        <f>IF(A31="","",IFERROR(SUMIFS('Mouvements'!$F$6:$F$500,'Mouvements'!$C$6:$C$500,A31,'Mouvements'!$E$6:$E$500,"Ajustement positif")-SUMIFS('Mouvements'!$F$6:$F$500,'Mouvements'!$C$6:$C$500,A31,'Mouvements'!$E$6:$E$500,"Ajustement négatif"),0))</f>
        <v/>
      </c>
      <c r="M31" s="23">
        <f>IF(A31="","",IFERROR(I31+J31-K31+L31,0))</f>
        <v/>
      </c>
      <c r="N31" s="10">
        <f>IF(A31="","",IFERROR(M31*G31,0))</f>
        <v/>
      </c>
      <c r="O31" s="9">
        <f>IF(A31="","",IF(M31&lt;0,"Stock négatif",IF(M31&lt;=H31,"À commander","Normal")))</f>
        <v/>
      </c>
    </row>
    <row r="32">
      <c r="A32" s="19" t="n"/>
      <c r="B32" s="20" t="n"/>
      <c r="C32" s="20" t="n"/>
      <c r="D32" s="19" t="n"/>
      <c r="E32" s="20" t="n"/>
      <c r="F32" s="20" t="n"/>
      <c r="G32" s="21" t="n"/>
      <c r="H32" s="22" t="n"/>
      <c r="I32" s="22" t="n"/>
      <c r="J32" s="23">
        <f>IF(A32="","",IFERROR(SUMIFS('Mouvements'!$F$6:$F$500,'Mouvements'!$C$6:$C$500,A32,'Mouvements'!$E$6:$E$500,"Entrée - achat")+SUMIFS('Mouvements'!$F$6:$F$500,'Mouvements'!$C$6:$C$500,A32,'Mouvements'!$E$6:$E$500,"Entrée - retour"),0))</f>
        <v/>
      </c>
      <c r="K32" s="23">
        <f>IF(A32="","",IFERROR(SUMIFS('Mouvements'!$F$6:$F$500,'Mouvements'!$C$6:$C$500,A32,'Mouvements'!$E$6:$E$500,"Sortie - production")+SUMIFS('Mouvements'!$F$6:$F$500,'Mouvements'!$C$6:$C$500,A32,'Mouvements'!$E$6:$E$500,"Sortie - perte"),0))</f>
        <v/>
      </c>
      <c r="L32" s="23">
        <f>IF(A32="","",IFERROR(SUMIFS('Mouvements'!$F$6:$F$500,'Mouvements'!$C$6:$C$500,A32,'Mouvements'!$E$6:$E$500,"Ajustement positif")-SUMIFS('Mouvements'!$F$6:$F$500,'Mouvements'!$C$6:$C$500,A32,'Mouvements'!$E$6:$E$500,"Ajustement négatif"),0))</f>
        <v/>
      </c>
      <c r="M32" s="23">
        <f>IF(A32="","",IFERROR(I32+J32-K32+L32,0))</f>
        <v/>
      </c>
      <c r="N32" s="10">
        <f>IF(A32="","",IFERROR(M32*G32,0))</f>
        <v/>
      </c>
      <c r="O32" s="9">
        <f>IF(A32="","",IF(M32&lt;0,"Stock négatif",IF(M32&lt;=H32,"À commander","Normal")))</f>
        <v/>
      </c>
    </row>
    <row r="33">
      <c r="A33" s="19" t="n"/>
      <c r="B33" s="20" t="n"/>
      <c r="C33" s="20" t="n"/>
      <c r="D33" s="19" t="n"/>
      <c r="E33" s="20" t="n"/>
      <c r="F33" s="20" t="n"/>
      <c r="G33" s="21" t="n"/>
      <c r="H33" s="22" t="n"/>
      <c r="I33" s="22" t="n"/>
      <c r="J33" s="23">
        <f>IF(A33="","",IFERROR(SUMIFS('Mouvements'!$F$6:$F$500,'Mouvements'!$C$6:$C$500,A33,'Mouvements'!$E$6:$E$500,"Entrée - achat")+SUMIFS('Mouvements'!$F$6:$F$500,'Mouvements'!$C$6:$C$500,A33,'Mouvements'!$E$6:$E$500,"Entrée - retour"),0))</f>
        <v/>
      </c>
      <c r="K33" s="23">
        <f>IF(A33="","",IFERROR(SUMIFS('Mouvements'!$F$6:$F$500,'Mouvements'!$C$6:$C$500,A33,'Mouvements'!$E$6:$E$500,"Sortie - production")+SUMIFS('Mouvements'!$F$6:$F$500,'Mouvements'!$C$6:$C$500,A33,'Mouvements'!$E$6:$E$500,"Sortie - perte"),0))</f>
        <v/>
      </c>
      <c r="L33" s="23">
        <f>IF(A33="","",IFERROR(SUMIFS('Mouvements'!$F$6:$F$500,'Mouvements'!$C$6:$C$500,A33,'Mouvements'!$E$6:$E$500,"Ajustement positif")-SUMIFS('Mouvements'!$F$6:$F$500,'Mouvements'!$C$6:$C$500,A33,'Mouvements'!$E$6:$E$500,"Ajustement négatif"),0))</f>
        <v/>
      </c>
      <c r="M33" s="23">
        <f>IF(A33="","",IFERROR(I33+J33-K33+L33,0))</f>
        <v/>
      </c>
      <c r="N33" s="10">
        <f>IF(A33="","",IFERROR(M33*G33,0))</f>
        <v/>
      </c>
      <c r="O33" s="9">
        <f>IF(A33="","",IF(M33&lt;0,"Stock négatif",IF(M33&lt;=H33,"À commander","Normal")))</f>
        <v/>
      </c>
    </row>
    <row r="34">
      <c r="A34" s="19" t="n"/>
      <c r="B34" s="20" t="n"/>
      <c r="C34" s="20" t="n"/>
      <c r="D34" s="19" t="n"/>
      <c r="E34" s="20" t="n"/>
      <c r="F34" s="20" t="n"/>
      <c r="G34" s="21" t="n"/>
      <c r="H34" s="22" t="n"/>
      <c r="I34" s="22" t="n"/>
      <c r="J34" s="23">
        <f>IF(A34="","",IFERROR(SUMIFS('Mouvements'!$F$6:$F$500,'Mouvements'!$C$6:$C$500,A34,'Mouvements'!$E$6:$E$500,"Entrée - achat")+SUMIFS('Mouvements'!$F$6:$F$500,'Mouvements'!$C$6:$C$500,A34,'Mouvements'!$E$6:$E$500,"Entrée - retour"),0))</f>
        <v/>
      </c>
      <c r="K34" s="23">
        <f>IF(A34="","",IFERROR(SUMIFS('Mouvements'!$F$6:$F$500,'Mouvements'!$C$6:$C$500,A34,'Mouvements'!$E$6:$E$500,"Sortie - production")+SUMIFS('Mouvements'!$F$6:$F$500,'Mouvements'!$C$6:$C$500,A34,'Mouvements'!$E$6:$E$500,"Sortie - perte"),0))</f>
        <v/>
      </c>
      <c r="L34" s="23">
        <f>IF(A34="","",IFERROR(SUMIFS('Mouvements'!$F$6:$F$500,'Mouvements'!$C$6:$C$500,A34,'Mouvements'!$E$6:$E$500,"Ajustement positif")-SUMIFS('Mouvements'!$F$6:$F$500,'Mouvements'!$C$6:$C$500,A34,'Mouvements'!$E$6:$E$500,"Ajustement négatif"),0))</f>
        <v/>
      </c>
      <c r="M34" s="23">
        <f>IF(A34="","",IFERROR(I34+J34-K34+L34,0))</f>
        <v/>
      </c>
      <c r="N34" s="10">
        <f>IF(A34="","",IFERROR(M34*G34,0))</f>
        <v/>
      </c>
      <c r="O34" s="9">
        <f>IF(A34="","",IF(M34&lt;0,"Stock négatif",IF(M34&lt;=H34,"À commander","Normal")))</f>
        <v/>
      </c>
    </row>
    <row r="35">
      <c r="A35" s="19" t="n"/>
      <c r="B35" s="20" t="n"/>
      <c r="C35" s="20" t="n"/>
      <c r="D35" s="19" t="n"/>
      <c r="E35" s="20" t="n"/>
      <c r="F35" s="20" t="n"/>
      <c r="G35" s="21" t="n"/>
      <c r="H35" s="22" t="n"/>
      <c r="I35" s="22" t="n"/>
      <c r="J35" s="23">
        <f>IF(A35="","",IFERROR(SUMIFS('Mouvements'!$F$6:$F$500,'Mouvements'!$C$6:$C$500,A35,'Mouvements'!$E$6:$E$500,"Entrée - achat")+SUMIFS('Mouvements'!$F$6:$F$500,'Mouvements'!$C$6:$C$500,A35,'Mouvements'!$E$6:$E$500,"Entrée - retour"),0))</f>
        <v/>
      </c>
      <c r="K35" s="23">
        <f>IF(A35="","",IFERROR(SUMIFS('Mouvements'!$F$6:$F$500,'Mouvements'!$C$6:$C$500,A35,'Mouvements'!$E$6:$E$500,"Sortie - production")+SUMIFS('Mouvements'!$F$6:$F$500,'Mouvements'!$C$6:$C$500,A35,'Mouvements'!$E$6:$E$500,"Sortie - perte"),0))</f>
        <v/>
      </c>
      <c r="L35" s="23">
        <f>IF(A35="","",IFERROR(SUMIFS('Mouvements'!$F$6:$F$500,'Mouvements'!$C$6:$C$500,A35,'Mouvements'!$E$6:$E$500,"Ajustement positif")-SUMIFS('Mouvements'!$F$6:$F$500,'Mouvements'!$C$6:$C$500,A35,'Mouvements'!$E$6:$E$500,"Ajustement négatif"),0))</f>
        <v/>
      </c>
      <c r="M35" s="23">
        <f>IF(A35="","",IFERROR(I35+J35-K35+L35,0))</f>
        <v/>
      </c>
      <c r="N35" s="10">
        <f>IF(A35="","",IFERROR(M35*G35,0))</f>
        <v/>
      </c>
      <c r="O35" s="9">
        <f>IF(A35="","",IF(M35&lt;0,"Stock négatif",IF(M35&lt;=H35,"À commander","Normal")))</f>
        <v/>
      </c>
    </row>
    <row r="36">
      <c r="A36" s="19" t="n"/>
      <c r="B36" s="20" t="n"/>
      <c r="C36" s="20" t="n"/>
      <c r="D36" s="19" t="n"/>
      <c r="E36" s="20" t="n"/>
      <c r="F36" s="20" t="n"/>
      <c r="G36" s="21" t="n"/>
      <c r="H36" s="22" t="n"/>
      <c r="I36" s="22" t="n"/>
      <c r="J36" s="23">
        <f>IF(A36="","",IFERROR(SUMIFS('Mouvements'!$F$6:$F$500,'Mouvements'!$C$6:$C$500,A36,'Mouvements'!$E$6:$E$500,"Entrée - achat")+SUMIFS('Mouvements'!$F$6:$F$500,'Mouvements'!$C$6:$C$500,A36,'Mouvements'!$E$6:$E$500,"Entrée - retour"),0))</f>
        <v/>
      </c>
      <c r="K36" s="23">
        <f>IF(A36="","",IFERROR(SUMIFS('Mouvements'!$F$6:$F$500,'Mouvements'!$C$6:$C$500,A36,'Mouvements'!$E$6:$E$500,"Sortie - production")+SUMIFS('Mouvements'!$F$6:$F$500,'Mouvements'!$C$6:$C$500,A36,'Mouvements'!$E$6:$E$500,"Sortie - perte"),0))</f>
        <v/>
      </c>
      <c r="L36" s="23">
        <f>IF(A36="","",IFERROR(SUMIFS('Mouvements'!$F$6:$F$500,'Mouvements'!$C$6:$C$500,A36,'Mouvements'!$E$6:$E$500,"Ajustement positif")-SUMIFS('Mouvements'!$F$6:$F$500,'Mouvements'!$C$6:$C$500,A36,'Mouvements'!$E$6:$E$500,"Ajustement négatif"),0))</f>
        <v/>
      </c>
      <c r="M36" s="23">
        <f>IF(A36="","",IFERROR(I36+J36-K36+L36,0))</f>
        <v/>
      </c>
      <c r="N36" s="10">
        <f>IF(A36="","",IFERROR(M36*G36,0))</f>
        <v/>
      </c>
      <c r="O36" s="9">
        <f>IF(A36="","",IF(M36&lt;0,"Stock négatif",IF(M36&lt;=H36,"À commander","Normal")))</f>
        <v/>
      </c>
    </row>
    <row r="37">
      <c r="A37" s="19" t="n"/>
      <c r="B37" s="20" t="n"/>
      <c r="C37" s="20" t="n"/>
      <c r="D37" s="19" t="n"/>
      <c r="E37" s="20" t="n"/>
      <c r="F37" s="20" t="n"/>
      <c r="G37" s="21" t="n"/>
      <c r="H37" s="22" t="n"/>
      <c r="I37" s="22" t="n"/>
      <c r="J37" s="23">
        <f>IF(A37="","",IFERROR(SUMIFS('Mouvements'!$F$6:$F$500,'Mouvements'!$C$6:$C$500,A37,'Mouvements'!$E$6:$E$500,"Entrée - achat")+SUMIFS('Mouvements'!$F$6:$F$500,'Mouvements'!$C$6:$C$500,A37,'Mouvements'!$E$6:$E$500,"Entrée - retour"),0))</f>
        <v/>
      </c>
      <c r="K37" s="23">
        <f>IF(A37="","",IFERROR(SUMIFS('Mouvements'!$F$6:$F$500,'Mouvements'!$C$6:$C$500,A37,'Mouvements'!$E$6:$E$500,"Sortie - production")+SUMIFS('Mouvements'!$F$6:$F$500,'Mouvements'!$C$6:$C$500,A37,'Mouvements'!$E$6:$E$500,"Sortie - perte"),0))</f>
        <v/>
      </c>
      <c r="L37" s="23">
        <f>IF(A37="","",IFERROR(SUMIFS('Mouvements'!$F$6:$F$500,'Mouvements'!$C$6:$C$500,A37,'Mouvements'!$E$6:$E$500,"Ajustement positif")-SUMIFS('Mouvements'!$F$6:$F$500,'Mouvements'!$C$6:$C$500,A37,'Mouvements'!$E$6:$E$500,"Ajustement négatif"),0))</f>
        <v/>
      </c>
      <c r="M37" s="23">
        <f>IF(A37="","",IFERROR(I37+J37-K37+L37,0))</f>
        <v/>
      </c>
      <c r="N37" s="10">
        <f>IF(A37="","",IFERROR(M37*G37,0))</f>
        <v/>
      </c>
      <c r="O37" s="9">
        <f>IF(A37="","",IF(M37&lt;0,"Stock négatif",IF(M37&lt;=H37,"À commander","Normal")))</f>
        <v/>
      </c>
    </row>
    <row r="38">
      <c r="A38" s="19" t="n"/>
      <c r="B38" s="20" t="n"/>
      <c r="C38" s="20" t="n"/>
      <c r="D38" s="19" t="n"/>
      <c r="E38" s="20" t="n"/>
      <c r="F38" s="20" t="n"/>
      <c r="G38" s="21" t="n"/>
      <c r="H38" s="22" t="n"/>
      <c r="I38" s="22" t="n"/>
      <c r="J38" s="23">
        <f>IF(A38="","",IFERROR(SUMIFS('Mouvements'!$F$6:$F$500,'Mouvements'!$C$6:$C$500,A38,'Mouvements'!$E$6:$E$500,"Entrée - achat")+SUMIFS('Mouvements'!$F$6:$F$500,'Mouvements'!$C$6:$C$500,A38,'Mouvements'!$E$6:$E$500,"Entrée - retour"),0))</f>
        <v/>
      </c>
      <c r="K38" s="23">
        <f>IF(A38="","",IFERROR(SUMIFS('Mouvements'!$F$6:$F$500,'Mouvements'!$C$6:$C$500,A38,'Mouvements'!$E$6:$E$500,"Sortie - production")+SUMIFS('Mouvements'!$F$6:$F$500,'Mouvements'!$C$6:$C$500,A38,'Mouvements'!$E$6:$E$500,"Sortie - perte"),0))</f>
        <v/>
      </c>
      <c r="L38" s="23">
        <f>IF(A38="","",IFERROR(SUMIFS('Mouvements'!$F$6:$F$500,'Mouvements'!$C$6:$C$500,A38,'Mouvements'!$E$6:$E$500,"Ajustement positif")-SUMIFS('Mouvements'!$F$6:$F$500,'Mouvements'!$C$6:$C$500,A38,'Mouvements'!$E$6:$E$500,"Ajustement négatif"),0))</f>
        <v/>
      </c>
      <c r="M38" s="23">
        <f>IF(A38="","",IFERROR(I38+J38-K38+L38,0))</f>
        <v/>
      </c>
      <c r="N38" s="10">
        <f>IF(A38="","",IFERROR(M38*G38,0))</f>
        <v/>
      </c>
      <c r="O38" s="9">
        <f>IF(A38="","",IF(M38&lt;0,"Stock négatif",IF(M38&lt;=H38,"À commander","Normal")))</f>
        <v/>
      </c>
    </row>
    <row r="39">
      <c r="A39" s="19" t="n"/>
      <c r="B39" s="20" t="n"/>
      <c r="C39" s="20" t="n"/>
      <c r="D39" s="19" t="n"/>
      <c r="E39" s="20" t="n"/>
      <c r="F39" s="20" t="n"/>
      <c r="G39" s="21" t="n"/>
      <c r="H39" s="22" t="n"/>
      <c r="I39" s="22" t="n"/>
      <c r="J39" s="23">
        <f>IF(A39="","",IFERROR(SUMIFS('Mouvements'!$F$6:$F$500,'Mouvements'!$C$6:$C$500,A39,'Mouvements'!$E$6:$E$500,"Entrée - achat")+SUMIFS('Mouvements'!$F$6:$F$500,'Mouvements'!$C$6:$C$500,A39,'Mouvements'!$E$6:$E$500,"Entrée - retour"),0))</f>
        <v/>
      </c>
      <c r="K39" s="23">
        <f>IF(A39="","",IFERROR(SUMIFS('Mouvements'!$F$6:$F$500,'Mouvements'!$C$6:$C$500,A39,'Mouvements'!$E$6:$E$500,"Sortie - production")+SUMIFS('Mouvements'!$F$6:$F$500,'Mouvements'!$C$6:$C$500,A39,'Mouvements'!$E$6:$E$500,"Sortie - perte"),0))</f>
        <v/>
      </c>
      <c r="L39" s="23">
        <f>IF(A39="","",IFERROR(SUMIFS('Mouvements'!$F$6:$F$500,'Mouvements'!$C$6:$C$500,A39,'Mouvements'!$E$6:$E$500,"Ajustement positif")-SUMIFS('Mouvements'!$F$6:$F$500,'Mouvements'!$C$6:$C$500,A39,'Mouvements'!$E$6:$E$500,"Ajustement négatif"),0))</f>
        <v/>
      </c>
      <c r="M39" s="23">
        <f>IF(A39="","",IFERROR(I39+J39-K39+L39,0))</f>
        <v/>
      </c>
      <c r="N39" s="10">
        <f>IF(A39="","",IFERROR(M39*G39,0))</f>
        <v/>
      </c>
      <c r="O39" s="9">
        <f>IF(A39="","",IF(M39&lt;0,"Stock négatif",IF(M39&lt;=H39,"À commander","Normal")))</f>
        <v/>
      </c>
    </row>
    <row r="40">
      <c r="A40" s="19" t="n"/>
      <c r="B40" s="20" t="n"/>
      <c r="C40" s="20" t="n"/>
      <c r="D40" s="19" t="n"/>
      <c r="E40" s="20" t="n"/>
      <c r="F40" s="20" t="n"/>
      <c r="G40" s="21" t="n"/>
      <c r="H40" s="22" t="n"/>
      <c r="I40" s="22" t="n"/>
      <c r="J40" s="23">
        <f>IF(A40="","",IFERROR(SUMIFS('Mouvements'!$F$6:$F$500,'Mouvements'!$C$6:$C$500,A40,'Mouvements'!$E$6:$E$500,"Entrée - achat")+SUMIFS('Mouvements'!$F$6:$F$500,'Mouvements'!$C$6:$C$500,A40,'Mouvements'!$E$6:$E$500,"Entrée - retour"),0))</f>
        <v/>
      </c>
      <c r="K40" s="23">
        <f>IF(A40="","",IFERROR(SUMIFS('Mouvements'!$F$6:$F$500,'Mouvements'!$C$6:$C$500,A40,'Mouvements'!$E$6:$E$500,"Sortie - production")+SUMIFS('Mouvements'!$F$6:$F$500,'Mouvements'!$C$6:$C$500,A40,'Mouvements'!$E$6:$E$500,"Sortie - perte"),0))</f>
        <v/>
      </c>
      <c r="L40" s="23">
        <f>IF(A40="","",IFERROR(SUMIFS('Mouvements'!$F$6:$F$500,'Mouvements'!$C$6:$C$500,A40,'Mouvements'!$E$6:$E$500,"Ajustement positif")-SUMIFS('Mouvements'!$F$6:$F$500,'Mouvements'!$C$6:$C$500,A40,'Mouvements'!$E$6:$E$500,"Ajustement négatif"),0))</f>
        <v/>
      </c>
      <c r="M40" s="23">
        <f>IF(A40="","",IFERROR(I40+J40-K40+L40,0))</f>
        <v/>
      </c>
      <c r="N40" s="10">
        <f>IF(A40="","",IFERROR(M40*G40,0))</f>
        <v/>
      </c>
      <c r="O40" s="9">
        <f>IF(A40="","",IF(M40&lt;0,"Stock négatif",IF(M40&lt;=H40,"À commander","Normal")))</f>
        <v/>
      </c>
    </row>
    <row r="41">
      <c r="A41" s="19" t="n"/>
      <c r="B41" s="20" t="n"/>
      <c r="C41" s="20" t="n"/>
      <c r="D41" s="19" t="n"/>
      <c r="E41" s="20" t="n"/>
      <c r="F41" s="20" t="n"/>
      <c r="G41" s="21" t="n"/>
      <c r="H41" s="22" t="n"/>
      <c r="I41" s="22" t="n"/>
      <c r="J41" s="23">
        <f>IF(A41="","",IFERROR(SUMIFS('Mouvements'!$F$6:$F$500,'Mouvements'!$C$6:$C$500,A41,'Mouvements'!$E$6:$E$500,"Entrée - achat")+SUMIFS('Mouvements'!$F$6:$F$500,'Mouvements'!$C$6:$C$500,A41,'Mouvements'!$E$6:$E$500,"Entrée - retour"),0))</f>
        <v/>
      </c>
      <c r="K41" s="23">
        <f>IF(A41="","",IFERROR(SUMIFS('Mouvements'!$F$6:$F$500,'Mouvements'!$C$6:$C$500,A41,'Mouvements'!$E$6:$E$500,"Sortie - production")+SUMIFS('Mouvements'!$F$6:$F$500,'Mouvements'!$C$6:$C$500,A41,'Mouvements'!$E$6:$E$500,"Sortie - perte"),0))</f>
        <v/>
      </c>
      <c r="L41" s="23">
        <f>IF(A41="","",IFERROR(SUMIFS('Mouvements'!$F$6:$F$500,'Mouvements'!$C$6:$C$500,A41,'Mouvements'!$E$6:$E$500,"Ajustement positif")-SUMIFS('Mouvements'!$F$6:$F$500,'Mouvements'!$C$6:$C$500,A41,'Mouvements'!$E$6:$E$500,"Ajustement négatif"),0))</f>
        <v/>
      </c>
      <c r="M41" s="23">
        <f>IF(A41="","",IFERROR(I41+J41-K41+L41,0))</f>
        <v/>
      </c>
      <c r="N41" s="10">
        <f>IF(A41="","",IFERROR(M41*G41,0))</f>
        <v/>
      </c>
      <c r="O41" s="9">
        <f>IF(A41="","",IF(M41&lt;0,"Stock négatif",IF(M41&lt;=H41,"À commander","Normal")))</f>
        <v/>
      </c>
    </row>
    <row r="42">
      <c r="A42" s="19" t="n"/>
      <c r="B42" s="20" t="n"/>
      <c r="C42" s="20" t="n"/>
      <c r="D42" s="19" t="n"/>
      <c r="E42" s="20" t="n"/>
      <c r="F42" s="20" t="n"/>
      <c r="G42" s="21" t="n"/>
      <c r="H42" s="22" t="n"/>
      <c r="I42" s="22" t="n"/>
      <c r="J42" s="23">
        <f>IF(A42="","",IFERROR(SUMIFS('Mouvements'!$F$6:$F$500,'Mouvements'!$C$6:$C$500,A42,'Mouvements'!$E$6:$E$500,"Entrée - achat")+SUMIFS('Mouvements'!$F$6:$F$500,'Mouvements'!$C$6:$C$500,A42,'Mouvements'!$E$6:$E$500,"Entrée - retour"),0))</f>
        <v/>
      </c>
      <c r="K42" s="23">
        <f>IF(A42="","",IFERROR(SUMIFS('Mouvements'!$F$6:$F$500,'Mouvements'!$C$6:$C$500,A42,'Mouvements'!$E$6:$E$500,"Sortie - production")+SUMIFS('Mouvements'!$F$6:$F$500,'Mouvements'!$C$6:$C$500,A42,'Mouvements'!$E$6:$E$500,"Sortie - perte"),0))</f>
        <v/>
      </c>
      <c r="L42" s="23">
        <f>IF(A42="","",IFERROR(SUMIFS('Mouvements'!$F$6:$F$500,'Mouvements'!$C$6:$C$500,A42,'Mouvements'!$E$6:$E$500,"Ajustement positif")-SUMIFS('Mouvements'!$F$6:$F$500,'Mouvements'!$C$6:$C$500,A42,'Mouvements'!$E$6:$E$500,"Ajustement négatif"),0))</f>
        <v/>
      </c>
      <c r="M42" s="23">
        <f>IF(A42="","",IFERROR(I42+J42-K42+L42,0))</f>
        <v/>
      </c>
      <c r="N42" s="10">
        <f>IF(A42="","",IFERROR(M42*G42,0))</f>
        <v/>
      </c>
      <c r="O42" s="9">
        <f>IF(A42="","",IF(M42&lt;0,"Stock négatif",IF(M42&lt;=H42,"À commander","Normal")))</f>
        <v/>
      </c>
    </row>
    <row r="43">
      <c r="A43" s="19" t="n"/>
      <c r="B43" s="20" t="n"/>
      <c r="C43" s="20" t="n"/>
      <c r="D43" s="19" t="n"/>
      <c r="E43" s="20" t="n"/>
      <c r="F43" s="20" t="n"/>
      <c r="G43" s="21" t="n"/>
      <c r="H43" s="22" t="n"/>
      <c r="I43" s="22" t="n"/>
      <c r="J43" s="23">
        <f>IF(A43="","",IFERROR(SUMIFS('Mouvements'!$F$6:$F$500,'Mouvements'!$C$6:$C$500,A43,'Mouvements'!$E$6:$E$500,"Entrée - achat")+SUMIFS('Mouvements'!$F$6:$F$500,'Mouvements'!$C$6:$C$500,A43,'Mouvements'!$E$6:$E$500,"Entrée - retour"),0))</f>
        <v/>
      </c>
      <c r="K43" s="23">
        <f>IF(A43="","",IFERROR(SUMIFS('Mouvements'!$F$6:$F$500,'Mouvements'!$C$6:$C$500,A43,'Mouvements'!$E$6:$E$500,"Sortie - production")+SUMIFS('Mouvements'!$F$6:$F$500,'Mouvements'!$C$6:$C$500,A43,'Mouvements'!$E$6:$E$500,"Sortie - perte"),0))</f>
        <v/>
      </c>
      <c r="L43" s="23">
        <f>IF(A43="","",IFERROR(SUMIFS('Mouvements'!$F$6:$F$500,'Mouvements'!$C$6:$C$500,A43,'Mouvements'!$E$6:$E$500,"Ajustement positif")-SUMIFS('Mouvements'!$F$6:$F$500,'Mouvements'!$C$6:$C$500,A43,'Mouvements'!$E$6:$E$500,"Ajustement négatif"),0))</f>
        <v/>
      </c>
      <c r="M43" s="23">
        <f>IF(A43="","",IFERROR(I43+J43-K43+L43,0))</f>
        <v/>
      </c>
      <c r="N43" s="10">
        <f>IF(A43="","",IFERROR(M43*G43,0))</f>
        <v/>
      </c>
      <c r="O43" s="9">
        <f>IF(A43="","",IF(M43&lt;0,"Stock négatif",IF(M43&lt;=H43,"À commander","Normal")))</f>
        <v/>
      </c>
    </row>
    <row r="44">
      <c r="A44" s="19" t="n"/>
      <c r="B44" s="20" t="n"/>
      <c r="C44" s="20" t="n"/>
      <c r="D44" s="19" t="n"/>
      <c r="E44" s="20" t="n"/>
      <c r="F44" s="20" t="n"/>
      <c r="G44" s="21" t="n"/>
      <c r="H44" s="22" t="n"/>
      <c r="I44" s="22" t="n"/>
      <c r="J44" s="23">
        <f>IF(A44="","",IFERROR(SUMIFS('Mouvements'!$F$6:$F$500,'Mouvements'!$C$6:$C$500,A44,'Mouvements'!$E$6:$E$500,"Entrée - achat")+SUMIFS('Mouvements'!$F$6:$F$500,'Mouvements'!$C$6:$C$500,A44,'Mouvements'!$E$6:$E$500,"Entrée - retour"),0))</f>
        <v/>
      </c>
      <c r="K44" s="23">
        <f>IF(A44="","",IFERROR(SUMIFS('Mouvements'!$F$6:$F$500,'Mouvements'!$C$6:$C$500,A44,'Mouvements'!$E$6:$E$500,"Sortie - production")+SUMIFS('Mouvements'!$F$6:$F$500,'Mouvements'!$C$6:$C$500,A44,'Mouvements'!$E$6:$E$500,"Sortie - perte"),0))</f>
        <v/>
      </c>
      <c r="L44" s="23">
        <f>IF(A44="","",IFERROR(SUMIFS('Mouvements'!$F$6:$F$500,'Mouvements'!$C$6:$C$500,A44,'Mouvements'!$E$6:$E$500,"Ajustement positif")-SUMIFS('Mouvements'!$F$6:$F$500,'Mouvements'!$C$6:$C$500,A44,'Mouvements'!$E$6:$E$500,"Ajustement négatif"),0))</f>
        <v/>
      </c>
      <c r="M44" s="23">
        <f>IF(A44="","",IFERROR(I44+J44-K44+L44,0))</f>
        <v/>
      </c>
      <c r="N44" s="10">
        <f>IF(A44="","",IFERROR(M44*G44,0))</f>
        <v/>
      </c>
      <c r="O44" s="9">
        <f>IF(A44="","",IF(M44&lt;0,"Stock négatif",IF(M44&lt;=H44,"À commander","Normal")))</f>
        <v/>
      </c>
    </row>
    <row r="45">
      <c r="A45" s="19" t="n"/>
      <c r="B45" s="20" t="n"/>
      <c r="C45" s="20" t="n"/>
      <c r="D45" s="19" t="n"/>
      <c r="E45" s="20" t="n"/>
      <c r="F45" s="20" t="n"/>
      <c r="G45" s="21" t="n"/>
      <c r="H45" s="22" t="n"/>
      <c r="I45" s="22" t="n"/>
      <c r="J45" s="23">
        <f>IF(A45="","",IFERROR(SUMIFS('Mouvements'!$F$6:$F$500,'Mouvements'!$C$6:$C$500,A45,'Mouvements'!$E$6:$E$500,"Entrée - achat")+SUMIFS('Mouvements'!$F$6:$F$500,'Mouvements'!$C$6:$C$500,A45,'Mouvements'!$E$6:$E$500,"Entrée - retour"),0))</f>
        <v/>
      </c>
      <c r="K45" s="23">
        <f>IF(A45="","",IFERROR(SUMIFS('Mouvements'!$F$6:$F$500,'Mouvements'!$C$6:$C$500,A45,'Mouvements'!$E$6:$E$500,"Sortie - production")+SUMIFS('Mouvements'!$F$6:$F$500,'Mouvements'!$C$6:$C$500,A45,'Mouvements'!$E$6:$E$500,"Sortie - perte"),0))</f>
        <v/>
      </c>
      <c r="L45" s="23">
        <f>IF(A45="","",IFERROR(SUMIFS('Mouvements'!$F$6:$F$500,'Mouvements'!$C$6:$C$500,A45,'Mouvements'!$E$6:$E$500,"Ajustement positif")-SUMIFS('Mouvements'!$F$6:$F$500,'Mouvements'!$C$6:$C$500,A45,'Mouvements'!$E$6:$E$500,"Ajustement négatif"),0))</f>
        <v/>
      </c>
      <c r="M45" s="23">
        <f>IF(A45="","",IFERROR(I45+J45-K45+L45,0))</f>
        <v/>
      </c>
      <c r="N45" s="10">
        <f>IF(A45="","",IFERROR(M45*G45,0))</f>
        <v/>
      </c>
      <c r="O45" s="9">
        <f>IF(A45="","",IF(M45&lt;0,"Stock négatif",IF(M45&lt;=H45,"À commander","Normal")))</f>
        <v/>
      </c>
    </row>
    <row r="46">
      <c r="A46" s="19" t="n"/>
      <c r="B46" s="20" t="n"/>
      <c r="C46" s="20" t="n"/>
      <c r="D46" s="19" t="n"/>
      <c r="E46" s="20" t="n"/>
      <c r="F46" s="20" t="n"/>
      <c r="G46" s="21" t="n"/>
      <c r="H46" s="22" t="n"/>
      <c r="I46" s="22" t="n"/>
      <c r="J46" s="23">
        <f>IF(A46="","",IFERROR(SUMIFS('Mouvements'!$F$6:$F$500,'Mouvements'!$C$6:$C$500,A46,'Mouvements'!$E$6:$E$500,"Entrée - achat")+SUMIFS('Mouvements'!$F$6:$F$500,'Mouvements'!$C$6:$C$500,A46,'Mouvements'!$E$6:$E$500,"Entrée - retour"),0))</f>
        <v/>
      </c>
      <c r="K46" s="23">
        <f>IF(A46="","",IFERROR(SUMIFS('Mouvements'!$F$6:$F$500,'Mouvements'!$C$6:$C$500,A46,'Mouvements'!$E$6:$E$500,"Sortie - production")+SUMIFS('Mouvements'!$F$6:$F$500,'Mouvements'!$C$6:$C$500,A46,'Mouvements'!$E$6:$E$500,"Sortie - perte"),0))</f>
        <v/>
      </c>
      <c r="L46" s="23">
        <f>IF(A46="","",IFERROR(SUMIFS('Mouvements'!$F$6:$F$500,'Mouvements'!$C$6:$C$500,A46,'Mouvements'!$E$6:$E$500,"Ajustement positif")-SUMIFS('Mouvements'!$F$6:$F$500,'Mouvements'!$C$6:$C$500,A46,'Mouvements'!$E$6:$E$500,"Ajustement négatif"),0))</f>
        <v/>
      </c>
      <c r="M46" s="23">
        <f>IF(A46="","",IFERROR(I46+J46-K46+L46,0))</f>
        <v/>
      </c>
      <c r="N46" s="10">
        <f>IF(A46="","",IFERROR(M46*G46,0))</f>
        <v/>
      </c>
      <c r="O46" s="9">
        <f>IF(A46="","",IF(M46&lt;0,"Stock négatif",IF(M46&lt;=H46,"À commander","Normal")))</f>
        <v/>
      </c>
    </row>
    <row r="47">
      <c r="A47" s="19" t="n"/>
      <c r="B47" s="20" t="n"/>
      <c r="C47" s="20" t="n"/>
      <c r="D47" s="19" t="n"/>
      <c r="E47" s="20" t="n"/>
      <c r="F47" s="20" t="n"/>
      <c r="G47" s="21" t="n"/>
      <c r="H47" s="22" t="n"/>
      <c r="I47" s="22" t="n"/>
      <c r="J47" s="23">
        <f>IF(A47="","",IFERROR(SUMIFS('Mouvements'!$F$6:$F$500,'Mouvements'!$C$6:$C$500,A47,'Mouvements'!$E$6:$E$500,"Entrée - achat")+SUMIFS('Mouvements'!$F$6:$F$500,'Mouvements'!$C$6:$C$500,A47,'Mouvements'!$E$6:$E$500,"Entrée - retour"),0))</f>
        <v/>
      </c>
      <c r="K47" s="23">
        <f>IF(A47="","",IFERROR(SUMIFS('Mouvements'!$F$6:$F$500,'Mouvements'!$C$6:$C$500,A47,'Mouvements'!$E$6:$E$500,"Sortie - production")+SUMIFS('Mouvements'!$F$6:$F$500,'Mouvements'!$C$6:$C$500,A47,'Mouvements'!$E$6:$E$500,"Sortie - perte"),0))</f>
        <v/>
      </c>
      <c r="L47" s="23">
        <f>IF(A47="","",IFERROR(SUMIFS('Mouvements'!$F$6:$F$500,'Mouvements'!$C$6:$C$500,A47,'Mouvements'!$E$6:$E$500,"Ajustement positif")-SUMIFS('Mouvements'!$F$6:$F$500,'Mouvements'!$C$6:$C$500,A47,'Mouvements'!$E$6:$E$500,"Ajustement négatif"),0))</f>
        <v/>
      </c>
      <c r="M47" s="23">
        <f>IF(A47="","",IFERROR(I47+J47-K47+L47,0))</f>
        <v/>
      </c>
      <c r="N47" s="10">
        <f>IF(A47="","",IFERROR(M47*G47,0))</f>
        <v/>
      </c>
      <c r="O47" s="9">
        <f>IF(A47="","",IF(M47&lt;0,"Stock négatif",IF(M47&lt;=H47,"À commander","Normal")))</f>
        <v/>
      </c>
    </row>
    <row r="48">
      <c r="A48" s="19" t="n"/>
      <c r="B48" s="20" t="n"/>
      <c r="C48" s="20" t="n"/>
      <c r="D48" s="19" t="n"/>
      <c r="E48" s="20" t="n"/>
      <c r="F48" s="20" t="n"/>
      <c r="G48" s="21" t="n"/>
      <c r="H48" s="22" t="n"/>
      <c r="I48" s="22" t="n"/>
      <c r="J48" s="23">
        <f>IF(A48="","",IFERROR(SUMIFS('Mouvements'!$F$6:$F$500,'Mouvements'!$C$6:$C$500,A48,'Mouvements'!$E$6:$E$500,"Entrée - achat")+SUMIFS('Mouvements'!$F$6:$F$500,'Mouvements'!$C$6:$C$500,A48,'Mouvements'!$E$6:$E$500,"Entrée - retour"),0))</f>
        <v/>
      </c>
      <c r="K48" s="23">
        <f>IF(A48="","",IFERROR(SUMIFS('Mouvements'!$F$6:$F$500,'Mouvements'!$C$6:$C$500,A48,'Mouvements'!$E$6:$E$500,"Sortie - production")+SUMIFS('Mouvements'!$F$6:$F$500,'Mouvements'!$C$6:$C$500,A48,'Mouvements'!$E$6:$E$500,"Sortie - perte"),0))</f>
        <v/>
      </c>
      <c r="L48" s="23">
        <f>IF(A48="","",IFERROR(SUMIFS('Mouvements'!$F$6:$F$500,'Mouvements'!$C$6:$C$500,A48,'Mouvements'!$E$6:$E$500,"Ajustement positif")-SUMIFS('Mouvements'!$F$6:$F$500,'Mouvements'!$C$6:$C$500,A48,'Mouvements'!$E$6:$E$500,"Ajustement négatif"),0))</f>
        <v/>
      </c>
      <c r="M48" s="23">
        <f>IF(A48="","",IFERROR(I48+J48-K48+L48,0))</f>
        <v/>
      </c>
      <c r="N48" s="10">
        <f>IF(A48="","",IFERROR(M48*G48,0))</f>
        <v/>
      </c>
      <c r="O48" s="9">
        <f>IF(A48="","",IF(M48&lt;0,"Stock négatif",IF(M48&lt;=H48,"À commander","Normal")))</f>
        <v/>
      </c>
    </row>
    <row r="49">
      <c r="A49" s="19" t="n"/>
      <c r="B49" s="20" t="n"/>
      <c r="C49" s="20" t="n"/>
      <c r="D49" s="19" t="n"/>
      <c r="E49" s="20" t="n"/>
      <c r="F49" s="20" t="n"/>
      <c r="G49" s="21" t="n"/>
      <c r="H49" s="22" t="n"/>
      <c r="I49" s="22" t="n"/>
      <c r="J49" s="23">
        <f>IF(A49="","",IFERROR(SUMIFS('Mouvements'!$F$6:$F$500,'Mouvements'!$C$6:$C$500,A49,'Mouvements'!$E$6:$E$500,"Entrée - achat")+SUMIFS('Mouvements'!$F$6:$F$500,'Mouvements'!$C$6:$C$500,A49,'Mouvements'!$E$6:$E$500,"Entrée - retour"),0))</f>
        <v/>
      </c>
      <c r="K49" s="23">
        <f>IF(A49="","",IFERROR(SUMIFS('Mouvements'!$F$6:$F$500,'Mouvements'!$C$6:$C$500,A49,'Mouvements'!$E$6:$E$500,"Sortie - production")+SUMIFS('Mouvements'!$F$6:$F$500,'Mouvements'!$C$6:$C$500,A49,'Mouvements'!$E$6:$E$500,"Sortie - perte"),0))</f>
        <v/>
      </c>
      <c r="L49" s="23">
        <f>IF(A49="","",IFERROR(SUMIFS('Mouvements'!$F$6:$F$500,'Mouvements'!$C$6:$C$500,A49,'Mouvements'!$E$6:$E$500,"Ajustement positif")-SUMIFS('Mouvements'!$F$6:$F$500,'Mouvements'!$C$6:$C$500,A49,'Mouvements'!$E$6:$E$500,"Ajustement négatif"),0))</f>
        <v/>
      </c>
      <c r="M49" s="23">
        <f>IF(A49="","",IFERROR(I49+J49-K49+L49,0))</f>
        <v/>
      </c>
      <c r="N49" s="10">
        <f>IF(A49="","",IFERROR(M49*G49,0))</f>
        <v/>
      </c>
      <c r="O49" s="9">
        <f>IF(A49="","",IF(M49&lt;0,"Stock négatif",IF(M49&lt;=H49,"À commander","Normal")))</f>
        <v/>
      </c>
    </row>
    <row r="50">
      <c r="A50" s="19" t="n"/>
      <c r="B50" s="20" t="n"/>
      <c r="C50" s="20" t="n"/>
      <c r="D50" s="19" t="n"/>
      <c r="E50" s="20" t="n"/>
      <c r="F50" s="20" t="n"/>
      <c r="G50" s="21" t="n"/>
      <c r="H50" s="22" t="n"/>
      <c r="I50" s="22" t="n"/>
      <c r="J50" s="23">
        <f>IF(A50="","",IFERROR(SUMIFS('Mouvements'!$F$6:$F$500,'Mouvements'!$C$6:$C$500,A50,'Mouvements'!$E$6:$E$500,"Entrée - achat")+SUMIFS('Mouvements'!$F$6:$F$500,'Mouvements'!$C$6:$C$500,A50,'Mouvements'!$E$6:$E$500,"Entrée - retour"),0))</f>
        <v/>
      </c>
      <c r="K50" s="23">
        <f>IF(A50="","",IFERROR(SUMIFS('Mouvements'!$F$6:$F$500,'Mouvements'!$C$6:$C$500,A50,'Mouvements'!$E$6:$E$500,"Sortie - production")+SUMIFS('Mouvements'!$F$6:$F$500,'Mouvements'!$C$6:$C$500,A50,'Mouvements'!$E$6:$E$500,"Sortie - perte"),0))</f>
        <v/>
      </c>
      <c r="L50" s="23">
        <f>IF(A50="","",IFERROR(SUMIFS('Mouvements'!$F$6:$F$500,'Mouvements'!$C$6:$C$500,A50,'Mouvements'!$E$6:$E$500,"Ajustement positif")-SUMIFS('Mouvements'!$F$6:$F$500,'Mouvements'!$C$6:$C$500,A50,'Mouvements'!$E$6:$E$500,"Ajustement négatif"),0))</f>
        <v/>
      </c>
      <c r="M50" s="23">
        <f>IF(A50="","",IFERROR(I50+J50-K50+L50,0))</f>
        <v/>
      </c>
      <c r="N50" s="10">
        <f>IF(A50="","",IFERROR(M50*G50,0))</f>
        <v/>
      </c>
      <c r="O50" s="9">
        <f>IF(A50="","",IF(M50&lt;0,"Stock négatif",IF(M50&lt;=H50,"À commander","Normal")))</f>
        <v/>
      </c>
    </row>
    <row r="51">
      <c r="A51" s="19" t="n"/>
      <c r="B51" s="20" t="n"/>
      <c r="C51" s="20" t="n"/>
      <c r="D51" s="19" t="n"/>
      <c r="E51" s="20" t="n"/>
      <c r="F51" s="20" t="n"/>
      <c r="G51" s="21" t="n"/>
      <c r="H51" s="22" t="n"/>
      <c r="I51" s="22" t="n"/>
      <c r="J51" s="23">
        <f>IF(A51="","",IFERROR(SUMIFS('Mouvements'!$F$6:$F$500,'Mouvements'!$C$6:$C$500,A51,'Mouvements'!$E$6:$E$500,"Entrée - achat")+SUMIFS('Mouvements'!$F$6:$F$500,'Mouvements'!$C$6:$C$500,A51,'Mouvements'!$E$6:$E$500,"Entrée - retour"),0))</f>
        <v/>
      </c>
      <c r="K51" s="23">
        <f>IF(A51="","",IFERROR(SUMIFS('Mouvements'!$F$6:$F$500,'Mouvements'!$C$6:$C$500,A51,'Mouvements'!$E$6:$E$500,"Sortie - production")+SUMIFS('Mouvements'!$F$6:$F$500,'Mouvements'!$C$6:$C$500,A51,'Mouvements'!$E$6:$E$500,"Sortie - perte"),0))</f>
        <v/>
      </c>
      <c r="L51" s="23">
        <f>IF(A51="","",IFERROR(SUMIFS('Mouvements'!$F$6:$F$500,'Mouvements'!$C$6:$C$500,A51,'Mouvements'!$E$6:$E$500,"Ajustement positif")-SUMIFS('Mouvements'!$F$6:$F$500,'Mouvements'!$C$6:$C$500,A51,'Mouvements'!$E$6:$E$500,"Ajustement négatif"),0))</f>
        <v/>
      </c>
      <c r="M51" s="23">
        <f>IF(A51="","",IFERROR(I51+J51-K51+L51,0))</f>
        <v/>
      </c>
      <c r="N51" s="10">
        <f>IF(A51="","",IFERROR(M51*G51,0))</f>
        <v/>
      </c>
      <c r="O51" s="9">
        <f>IF(A51="","",IF(M51&lt;0,"Stock négatif",IF(M51&lt;=H51,"À commander","Normal")))</f>
        <v/>
      </c>
    </row>
    <row r="52">
      <c r="A52" s="19" t="n"/>
      <c r="B52" s="20" t="n"/>
      <c r="C52" s="20" t="n"/>
      <c r="D52" s="19" t="n"/>
      <c r="E52" s="20" t="n"/>
      <c r="F52" s="20" t="n"/>
      <c r="G52" s="21" t="n"/>
      <c r="H52" s="22" t="n"/>
      <c r="I52" s="22" t="n"/>
      <c r="J52" s="23">
        <f>IF(A52="","",IFERROR(SUMIFS('Mouvements'!$F$6:$F$500,'Mouvements'!$C$6:$C$500,A52,'Mouvements'!$E$6:$E$500,"Entrée - achat")+SUMIFS('Mouvements'!$F$6:$F$500,'Mouvements'!$C$6:$C$500,A52,'Mouvements'!$E$6:$E$500,"Entrée - retour"),0))</f>
        <v/>
      </c>
      <c r="K52" s="23">
        <f>IF(A52="","",IFERROR(SUMIFS('Mouvements'!$F$6:$F$500,'Mouvements'!$C$6:$C$500,A52,'Mouvements'!$E$6:$E$500,"Sortie - production")+SUMIFS('Mouvements'!$F$6:$F$500,'Mouvements'!$C$6:$C$500,A52,'Mouvements'!$E$6:$E$500,"Sortie - perte"),0))</f>
        <v/>
      </c>
      <c r="L52" s="23">
        <f>IF(A52="","",IFERROR(SUMIFS('Mouvements'!$F$6:$F$500,'Mouvements'!$C$6:$C$500,A52,'Mouvements'!$E$6:$E$500,"Ajustement positif")-SUMIFS('Mouvements'!$F$6:$F$500,'Mouvements'!$C$6:$C$500,A52,'Mouvements'!$E$6:$E$500,"Ajustement négatif"),0))</f>
        <v/>
      </c>
      <c r="M52" s="23">
        <f>IF(A52="","",IFERROR(I52+J52-K52+L52,0))</f>
        <v/>
      </c>
      <c r="N52" s="10">
        <f>IF(A52="","",IFERROR(M52*G52,0))</f>
        <v/>
      </c>
      <c r="O52" s="9">
        <f>IF(A52="","",IF(M52&lt;0,"Stock négatif",IF(M52&lt;=H52,"À commander","Normal")))</f>
        <v/>
      </c>
    </row>
    <row r="53">
      <c r="A53" s="19" t="n"/>
      <c r="B53" s="20" t="n"/>
      <c r="C53" s="20" t="n"/>
      <c r="D53" s="19" t="n"/>
      <c r="E53" s="20" t="n"/>
      <c r="F53" s="20" t="n"/>
      <c r="G53" s="21" t="n"/>
      <c r="H53" s="22" t="n"/>
      <c r="I53" s="22" t="n"/>
      <c r="J53" s="23">
        <f>IF(A53="","",IFERROR(SUMIFS('Mouvements'!$F$6:$F$500,'Mouvements'!$C$6:$C$500,A53,'Mouvements'!$E$6:$E$500,"Entrée - achat")+SUMIFS('Mouvements'!$F$6:$F$500,'Mouvements'!$C$6:$C$500,A53,'Mouvements'!$E$6:$E$500,"Entrée - retour"),0))</f>
        <v/>
      </c>
      <c r="K53" s="23">
        <f>IF(A53="","",IFERROR(SUMIFS('Mouvements'!$F$6:$F$500,'Mouvements'!$C$6:$C$500,A53,'Mouvements'!$E$6:$E$500,"Sortie - production")+SUMIFS('Mouvements'!$F$6:$F$500,'Mouvements'!$C$6:$C$500,A53,'Mouvements'!$E$6:$E$500,"Sortie - perte"),0))</f>
        <v/>
      </c>
      <c r="L53" s="23">
        <f>IF(A53="","",IFERROR(SUMIFS('Mouvements'!$F$6:$F$500,'Mouvements'!$C$6:$C$500,A53,'Mouvements'!$E$6:$E$500,"Ajustement positif")-SUMIFS('Mouvements'!$F$6:$F$500,'Mouvements'!$C$6:$C$500,A53,'Mouvements'!$E$6:$E$500,"Ajustement négatif"),0))</f>
        <v/>
      </c>
      <c r="M53" s="23">
        <f>IF(A53="","",IFERROR(I53+J53-K53+L53,0))</f>
        <v/>
      </c>
      <c r="N53" s="10">
        <f>IF(A53="","",IFERROR(M53*G53,0))</f>
        <v/>
      </c>
      <c r="O53" s="9">
        <f>IF(A53="","",IF(M53&lt;0,"Stock négatif",IF(M53&lt;=H53,"À commander","Normal")))</f>
        <v/>
      </c>
    </row>
    <row r="54">
      <c r="A54" s="19" t="n"/>
      <c r="B54" s="20" t="n"/>
      <c r="C54" s="20" t="n"/>
      <c r="D54" s="19" t="n"/>
      <c r="E54" s="20" t="n"/>
      <c r="F54" s="20" t="n"/>
      <c r="G54" s="21" t="n"/>
      <c r="H54" s="22" t="n"/>
      <c r="I54" s="22" t="n"/>
      <c r="J54" s="23">
        <f>IF(A54="","",IFERROR(SUMIFS('Mouvements'!$F$6:$F$500,'Mouvements'!$C$6:$C$500,A54,'Mouvements'!$E$6:$E$500,"Entrée - achat")+SUMIFS('Mouvements'!$F$6:$F$500,'Mouvements'!$C$6:$C$500,A54,'Mouvements'!$E$6:$E$500,"Entrée - retour"),0))</f>
        <v/>
      </c>
      <c r="K54" s="23">
        <f>IF(A54="","",IFERROR(SUMIFS('Mouvements'!$F$6:$F$500,'Mouvements'!$C$6:$C$500,A54,'Mouvements'!$E$6:$E$500,"Sortie - production")+SUMIFS('Mouvements'!$F$6:$F$500,'Mouvements'!$C$6:$C$500,A54,'Mouvements'!$E$6:$E$500,"Sortie - perte"),0))</f>
        <v/>
      </c>
      <c r="L54" s="23">
        <f>IF(A54="","",IFERROR(SUMIFS('Mouvements'!$F$6:$F$500,'Mouvements'!$C$6:$C$500,A54,'Mouvements'!$E$6:$E$500,"Ajustement positif")-SUMIFS('Mouvements'!$F$6:$F$500,'Mouvements'!$C$6:$C$500,A54,'Mouvements'!$E$6:$E$500,"Ajustement négatif"),0))</f>
        <v/>
      </c>
      <c r="M54" s="23">
        <f>IF(A54="","",IFERROR(I54+J54-K54+L54,0))</f>
        <v/>
      </c>
      <c r="N54" s="10">
        <f>IF(A54="","",IFERROR(M54*G54,0))</f>
        <v/>
      </c>
      <c r="O54" s="9">
        <f>IF(A54="","",IF(M54&lt;0,"Stock négatif",IF(M54&lt;=H54,"À commander","Normal")))</f>
        <v/>
      </c>
    </row>
    <row r="55">
      <c r="A55" s="19" t="n"/>
      <c r="B55" s="20" t="n"/>
      <c r="C55" s="20" t="n"/>
      <c r="D55" s="19" t="n"/>
      <c r="E55" s="20" t="n"/>
      <c r="F55" s="20" t="n"/>
      <c r="G55" s="21" t="n"/>
      <c r="H55" s="22" t="n"/>
      <c r="I55" s="22" t="n"/>
      <c r="J55" s="23">
        <f>IF(A55="","",IFERROR(SUMIFS('Mouvements'!$F$6:$F$500,'Mouvements'!$C$6:$C$500,A55,'Mouvements'!$E$6:$E$500,"Entrée - achat")+SUMIFS('Mouvements'!$F$6:$F$500,'Mouvements'!$C$6:$C$500,A55,'Mouvements'!$E$6:$E$500,"Entrée - retour"),0))</f>
        <v/>
      </c>
      <c r="K55" s="23">
        <f>IF(A55="","",IFERROR(SUMIFS('Mouvements'!$F$6:$F$500,'Mouvements'!$C$6:$C$500,A55,'Mouvements'!$E$6:$E$500,"Sortie - production")+SUMIFS('Mouvements'!$F$6:$F$500,'Mouvements'!$C$6:$C$500,A55,'Mouvements'!$E$6:$E$500,"Sortie - perte"),0))</f>
        <v/>
      </c>
      <c r="L55" s="23">
        <f>IF(A55="","",IFERROR(SUMIFS('Mouvements'!$F$6:$F$500,'Mouvements'!$C$6:$C$500,A55,'Mouvements'!$E$6:$E$500,"Ajustement positif")-SUMIFS('Mouvements'!$F$6:$F$500,'Mouvements'!$C$6:$C$500,A55,'Mouvements'!$E$6:$E$500,"Ajustement négatif"),0))</f>
        <v/>
      </c>
      <c r="M55" s="23">
        <f>IF(A55="","",IFERROR(I55+J55-K55+L55,0))</f>
        <v/>
      </c>
      <c r="N55" s="10">
        <f>IF(A55="","",IFERROR(M55*G55,0))</f>
        <v/>
      </c>
      <c r="O55" s="9">
        <f>IF(A55="","",IF(M55&lt;0,"Stock négatif",IF(M55&lt;=H55,"À commander","Normal")))</f>
        <v/>
      </c>
    </row>
    <row r="56">
      <c r="A56" s="19" t="n"/>
      <c r="B56" s="20" t="n"/>
      <c r="C56" s="20" t="n"/>
      <c r="D56" s="19" t="n"/>
      <c r="E56" s="20" t="n"/>
      <c r="F56" s="20" t="n"/>
      <c r="G56" s="21" t="n"/>
      <c r="H56" s="22" t="n"/>
      <c r="I56" s="22" t="n"/>
      <c r="J56" s="23">
        <f>IF(A56="","",IFERROR(SUMIFS('Mouvements'!$F$6:$F$500,'Mouvements'!$C$6:$C$500,A56,'Mouvements'!$E$6:$E$500,"Entrée - achat")+SUMIFS('Mouvements'!$F$6:$F$500,'Mouvements'!$C$6:$C$500,A56,'Mouvements'!$E$6:$E$500,"Entrée - retour"),0))</f>
        <v/>
      </c>
      <c r="K56" s="23">
        <f>IF(A56="","",IFERROR(SUMIFS('Mouvements'!$F$6:$F$500,'Mouvements'!$C$6:$C$500,A56,'Mouvements'!$E$6:$E$500,"Sortie - production")+SUMIFS('Mouvements'!$F$6:$F$500,'Mouvements'!$C$6:$C$500,A56,'Mouvements'!$E$6:$E$500,"Sortie - perte"),0))</f>
        <v/>
      </c>
      <c r="L56" s="23">
        <f>IF(A56="","",IFERROR(SUMIFS('Mouvements'!$F$6:$F$500,'Mouvements'!$C$6:$C$500,A56,'Mouvements'!$E$6:$E$500,"Ajustement positif")-SUMIFS('Mouvements'!$F$6:$F$500,'Mouvements'!$C$6:$C$500,A56,'Mouvements'!$E$6:$E$500,"Ajustement négatif"),0))</f>
        <v/>
      </c>
      <c r="M56" s="23">
        <f>IF(A56="","",IFERROR(I56+J56-K56+L56,0))</f>
        <v/>
      </c>
      <c r="N56" s="10">
        <f>IF(A56="","",IFERROR(M56*G56,0))</f>
        <v/>
      </c>
      <c r="O56" s="9">
        <f>IF(A56="","",IF(M56&lt;0,"Stock négatif",IF(M56&lt;=H56,"À commander","Normal")))</f>
        <v/>
      </c>
    </row>
    <row r="57">
      <c r="A57" s="19" t="n"/>
      <c r="B57" s="20" t="n"/>
      <c r="C57" s="20" t="n"/>
      <c r="D57" s="19" t="n"/>
      <c r="E57" s="20" t="n"/>
      <c r="F57" s="20" t="n"/>
      <c r="G57" s="21" t="n"/>
      <c r="H57" s="22" t="n"/>
      <c r="I57" s="22" t="n"/>
      <c r="J57" s="23">
        <f>IF(A57="","",IFERROR(SUMIFS('Mouvements'!$F$6:$F$500,'Mouvements'!$C$6:$C$500,A57,'Mouvements'!$E$6:$E$500,"Entrée - achat")+SUMIFS('Mouvements'!$F$6:$F$500,'Mouvements'!$C$6:$C$500,A57,'Mouvements'!$E$6:$E$500,"Entrée - retour"),0))</f>
        <v/>
      </c>
      <c r="K57" s="23">
        <f>IF(A57="","",IFERROR(SUMIFS('Mouvements'!$F$6:$F$500,'Mouvements'!$C$6:$C$500,A57,'Mouvements'!$E$6:$E$500,"Sortie - production")+SUMIFS('Mouvements'!$F$6:$F$500,'Mouvements'!$C$6:$C$500,A57,'Mouvements'!$E$6:$E$500,"Sortie - perte"),0))</f>
        <v/>
      </c>
      <c r="L57" s="23">
        <f>IF(A57="","",IFERROR(SUMIFS('Mouvements'!$F$6:$F$500,'Mouvements'!$C$6:$C$500,A57,'Mouvements'!$E$6:$E$500,"Ajustement positif")-SUMIFS('Mouvements'!$F$6:$F$500,'Mouvements'!$C$6:$C$500,A57,'Mouvements'!$E$6:$E$500,"Ajustement négatif"),0))</f>
        <v/>
      </c>
      <c r="M57" s="23">
        <f>IF(A57="","",IFERROR(I57+J57-K57+L57,0))</f>
        <v/>
      </c>
      <c r="N57" s="10">
        <f>IF(A57="","",IFERROR(M57*G57,0))</f>
        <v/>
      </c>
      <c r="O57" s="9">
        <f>IF(A57="","",IF(M57&lt;0,"Stock négatif",IF(M57&lt;=H57,"À commander","Normal")))</f>
        <v/>
      </c>
    </row>
    <row r="58">
      <c r="A58" s="19" t="n"/>
      <c r="B58" s="20" t="n"/>
      <c r="C58" s="20" t="n"/>
      <c r="D58" s="19" t="n"/>
      <c r="E58" s="20" t="n"/>
      <c r="F58" s="20" t="n"/>
      <c r="G58" s="21" t="n"/>
      <c r="H58" s="22" t="n"/>
      <c r="I58" s="22" t="n"/>
      <c r="J58" s="23">
        <f>IF(A58="","",IFERROR(SUMIFS('Mouvements'!$F$6:$F$500,'Mouvements'!$C$6:$C$500,A58,'Mouvements'!$E$6:$E$500,"Entrée - achat")+SUMIFS('Mouvements'!$F$6:$F$500,'Mouvements'!$C$6:$C$500,A58,'Mouvements'!$E$6:$E$500,"Entrée - retour"),0))</f>
        <v/>
      </c>
      <c r="K58" s="23">
        <f>IF(A58="","",IFERROR(SUMIFS('Mouvements'!$F$6:$F$500,'Mouvements'!$C$6:$C$500,A58,'Mouvements'!$E$6:$E$500,"Sortie - production")+SUMIFS('Mouvements'!$F$6:$F$500,'Mouvements'!$C$6:$C$500,A58,'Mouvements'!$E$6:$E$500,"Sortie - perte"),0))</f>
        <v/>
      </c>
      <c r="L58" s="23">
        <f>IF(A58="","",IFERROR(SUMIFS('Mouvements'!$F$6:$F$500,'Mouvements'!$C$6:$C$500,A58,'Mouvements'!$E$6:$E$500,"Ajustement positif")-SUMIFS('Mouvements'!$F$6:$F$500,'Mouvements'!$C$6:$C$500,A58,'Mouvements'!$E$6:$E$500,"Ajustement négatif"),0))</f>
        <v/>
      </c>
      <c r="M58" s="23">
        <f>IF(A58="","",IFERROR(I58+J58-K58+L58,0))</f>
        <v/>
      </c>
      <c r="N58" s="10">
        <f>IF(A58="","",IFERROR(M58*G58,0))</f>
        <v/>
      </c>
      <c r="O58" s="9">
        <f>IF(A58="","",IF(M58&lt;0,"Stock négatif",IF(M58&lt;=H58,"À commander","Normal")))</f>
        <v/>
      </c>
    </row>
    <row r="59">
      <c r="A59" s="19" t="n"/>
      <c r="B59" s="20" t="n"/>
      <c r="C59" s="20" t="n"/>
      <c r="D59" s="19" t="n"/>
      <c r="E59" s="20" t="n"/>
      <c r="F59" s="20" t="n"/>
      <c r="G59" s="21" t="n"/>
      <c r="H59" s="22" t="n"/>
      <c r="I59" s="22" t="n"/>
      <c r="J59" s="23">
        <f>IF(A59="","",IFERROR(SUMIFS('Mouvements'!$F$6:$F$500,'Mouvements'!$C$6:$C$500,A59,'Mouvements'!$E$6:$E$500,"Entrée - achat")+SUMIFS('Mouvements'!$F$6:$F$500,'Mouvements'!$C$6:$C$500,A59,'Mouvements'!$E$6:$E$500,"Entrée - retour"),0))</f>
        <v/>
      </c>
      <c r="K59" s="23">
        <f>IF(A59="","",IFERROR(SUMIFS('Mouvements'!$F$6:$F$500,'Mouvements'!$C$6:$C$500,A59,'Mouvements'!$E$6:$E$500,"Sortie - production")+SUMIFS('Mouvements'!$F$6:$F$500,'Mouvements'!$C$6:$C$500,A59,'Mouvements'!$E$6:$E$500,"Sortie - perte"),0))</f>
        <v/>
      </c>
      <c r="L59" s="23">
        <f>IF(A59="","",IFERROR(SUMIFS('Mouvements'!$F$6:$F$500,'Mouvements'!$C$6:$C$500,A59,'Mouvements'!$E$6:$E$500,"Ajustement positif")-SUMIFS('Mouvements'!$F$6:$F$500,'Mouvements'!$C$6:$C$500,A59,'Mouvements'!$E$6:$E$500,"Ajustement négatif"),0))</f>
        <v/>
      </c>
      <c r="M59" s="23">
        <f>IF(A59="","",IFERROR(I59+J59-K59+L59,0))</f>
        <v/>
      </c>
      <c r="N59" s="10">
        <f>IF(A59="","",IFERROR(M59*G59,0))</f>
        <v/>
      </c>
      <c r="O59" s="9">
        <f>IF(A59="","",IF(M59&lt;0,"Stock négatif",IF(M59&lt;=H59,"À commander","Normal")))</f>
        <v/>
      </c>
    </row>
    <row r="60">
      <c r="A60" s="19" t="n"/>
      <c r="B60" s="20" t="n"/>
      <c r="C60" s="20" t="n"/>
      <c r="D60" s="19" t="n"/>
      <c r="E60" s="20" t="n"/>
      <c r="F60" s="20" t="n"/>
      <c r="G60" s="21" t="n"/>
      <c r="H60" s="22" t="n"/>
      <c r="I60" s="22" t="n"/>
      <c r="J60" s="23">
        <f>IF(A60="","",IFERROR(SUMIFS('Mouvements'!$F$6:$F$500,'Mouvements'!$C$6:$C$500,A60,'Mouvements'!$E$6:$E$500,"Entrée - achat")+SUMIFS('Mouvements'!$F$6:$F$500,'Mouvements'!$C$6:$C$500,A60,'Mouvements'!$E$6:$E$500,"Entrée - retour"),0))</f>
        <v/>
      </c>
      <c r="K60" s="23">
        <f>IF(A60="","",IFERROR(SUMIFS('Mouvements'!$F$6:$F$500,'Mouvements'!$C$6:$C$500,A60,'Mouvements'!$E$6:$E$500,"Sortie - production")+SUMIFS('Mouvements'!$F$6:$F$500,'Mouvements'!$C$6:$C$500,A60,'Mouvements'!$E$6:$E$500,"Sortie - perte"),0))</f>
        <v/>
      </c>
      <c r="L60" s="23">
        <f>IF(A60="","",IFERROR(SUMIFS('Mouvements'!$F$6:$F$500,'Mouvements'!$C$6:$C$500,A60,'Mouvements'!$E$6:$E$500,"Ajustement positif")-SUMIFS('Mouvements'!$F$6:$F$500,'Mouvements'!$C$6:$C$500,A60,'Mouvements'!$E$6:$E$500,"Ajustement négatif"),0))</f>
        <v/>
      </c>
      <c r="M60" s="23">
        <f>IF(A60="","",IFERROR(I60+J60-K60+L60,0))</f>
        <v/>
      </c>
      <c r="N60" s="10">
        <f>IF(A60="","",IFERROR(M60*G60,0))</f>
        <v/>
      </c>
      <c r="O60" s="9">
        <f>IF(A60="","",IF(M60&lt;0,"Stock négatif",IF(M60&lt;=H60,"À commander","Normal")))</f>
        <v/>
      </c>
    </row>
    <row r="61">
      <c r="A61" s="19" t="n"/>
      <c r="B61" s="20" t="n"/>
      <c r="C61" s="20" t="n"/>
      <c r="D61" s="19" t="n"/>
      <c r="E61" s="20" t="n"/>
      <c r="F61" s="20" t="n"/>
      <c r="G61" s="21" t="n"/>
      <c r="H61" s="22" t="n"/>
      <c r="I61" s="22" t="n"/>
      <c r="J61" s="23">
        <f>IF(A61="","",IFERROR(SUMIFS('Mouvements'!$F$6:$F$500,'Mouvements'!$C$6:$C$500,A61,'Mouvements'!$E$6:$E$500,"Entrée - achat")+SUMIFS('Mouvements'!$F$6:$F$500,'Mouvements'!$C$6:$C$500,A61,'Mouvements'!$E$6:$E$500,"Entrée - retour"),0))</f>
        <v/>
      </c>
      <c r="K61" s="23">
        <f>IF(A61="","",IFERROR(SUMIFS('Mouvements'!$F$6:$F$500,'Mouvements'!$C$6:$C$500,A61,'Mouvements'!$E$6:$E$500,"Sortie - production")+SUMIFS('Mouvements'!$F$6:$F$500,'Mouvements'!$C$6:$C$500,A61,'Mouvements'!$E$6:$E$500,"Sortie - perte"),0))</f>
        <v/>
      </c>
      <c r="L61" s="23">
        <f>IF(A61="","",IFERROR(SUMIFS('Mouvements'!$F$6:$F$500,'Mouvements'!$C$6:$C$500,A61,'Mouvements'!$E$6:$E$500,"Ajustement positif")-SUMIFS('Mouvements'!$F$6:$F$500,'Mouvements'!$C$6:$C$500,A61,'Mouvements'!$E$6:$E$500,"Ajustement négatif"),0))</f>
        <v/>
      </c>
      <c r="M61" s="23">
        <f>IF(A61="","",IFERROR(I61+J61-K61+L61,0))</f>
        <v/>
      </c>
      <c r="N61" s="10">
        <f>IF(A61="","",IFERROR(M61*G61,0))</f>
        <v/>
      </c>
      <c r="O61" s="9">
        <f>IF(A61="","",IF(M61&lt;0,"Stock négatif",IF(M61&lt;=H61,"À commander","Normal")))</f>
        <v/>
      </c>
    </row>
    <row r="62">
      <c r="A62" s="19" t="n"/>
      <c r="B62" s="20" t="n"/>
      <c r="C62" s="20" t="n"/>
      <c r="D62" s="19" t="n"/>
      <c r="E62" s="20" t="n"/>
      <c r="F62" s="20" t="n"/>
      <c r="G62" s="21" t="n"/>
      <c r="H62" s="22" t="n"/>
      <c r="I62" s="22" t="n"/>
      <c r="J62" s="23">
        <f>IF(A62="","",IFERROR(SUMIFS('Mouvements'!$F$6:$F$500,'Mouvements'!$C$6:$C$500,A62,'Mouvements'!$E$6:$E$500,"Entrée - achat")+SUMIFS('Mouvements'!$F$6:$F$500,'Mouvements'!$C$6:$C$500,A62,'Mouvements'!$E$6:$E$500,"Entrée - retour"),0))</f>
        <v/>
      </c>
      <c r="K62" s="23">
        <f>IF(A62="","",IFERROR(SUMIFS('Mouvements'!$F$6:$F$500,'Mouvements'!$C$6:$C$500,A62,'Mouvements'!$E$6:$E$500,"Sortie - production")+SUMIFS('Mouvements'!$F$6:$F$500,'Mouvements'!$C$6:$C$500,A62,'Mouvements'!$E$6:$E$500,"Sortie - perte"),0))</f>
        <v/>
      </c>
      <c r="L62" s="23">
        <f>IF(A62="","",IFERROR(SUMIFS('Mouvements'!$F$6:$F$500,'Mouvements'!$C$6:$C$500,A62,'Mouvements'!$E$6:$E$500,"Ajustement positif")-SUMIFS('Mouvements'!$F$6:$F$500,'Mouvements'!$C$6:$C$500,A62,'Mouvements'!$E$6:$E$500,"Ajustement négatif"),0))</f>
        <v/>
      </c>
      <c r="M62" s="23">
        <f>IF(A62="","",IFERROR(I62+J62-K62+L62,0))</f>
        <v/>
      </c>
      <c r="N62" s="10">
        <f>IF(A62="","",IFERROR(M62*G62,0))</f>
        <v/>
      </c>
      <c r="O62" s="9">
        <f>IF(A62="","",IF(M62&lt;0,"Stock négatif",IF(M62&lt;=H62,"À commander","Normal")))</f>
        <v/>
      </c>
    </row>
    <row r="63">
      <c r="A63" s="19" t="n"/>
      <c r="B63" s="20" t="n"/>
      <c r="C63" s="20" t="n"/>
      <c r="D63" s="19" t="n"/>
      <c r="E63" s="20" t="n"/>
      <c r="F63" s="20" t="n"/>
      <c r="G63" s="21" t="n"/>
      <c r="H63" s="22" t="n"/>
      <c r="I63" s="22" t="n"/>
      <c r="J63" s="23">
        <f>IF(A63="","",IFERROR(SUMIFS('Mouvements'!$F$6:$F$500,'Mouvements'!$C$6:$C$500,A63,'Mouvements'!$E$6:$E$500,"Entrée - achat")+SUMIFS('Mouvements'!$F$6:$F$500,'Mouvements'!$C$6:$C$500,A63,'Mouvements'!$E$6:$E$500,"Entrée - retour"),0))</f>
        <v/>
      </c>
      <c r="K63" s="23">
        <f>IF(A63="","",IFERROR(SUMIFS('Mouvements'!$F$6:$F$500,'Mouvements'!$C$6:$C$500,A63,'Mouvements'!$E$6:$E$500,"Sortie - production")+SUMIFS('Mouvements'!$F$6:$F$500,'Mouvements'!$C$6:$C$500,A63,'Mouvements'!$E$6:$E$500,"Sortie - perte"),0))</f>
        <v/>
      </c>
      <c r="L63" s="23">
        <f>IF(A63="","",IFERROR(SUMIFS('Mouvements'!$F$6:$F$500,'Mouvements'!$C$6:$C$500,A63,'Mouvements'!$E$6:$E$500,"Ajustement positif")-SUMIFS('Mouvements'!$F$6:$F$500,'Mouvements'!$C$6:$C$500,A63,'Mouvements'!$E$6:$E$500,"Ajustement négatif"),0))</f>
        <v/>
      </c>
      <c r="M63" s="23">
        <f>IF(A63="","",IFERROR(I63+J63-K63+L63,0))</f>
        <v/>
      </c>
      <c r="N63" s="10">
        <f>IF(A63="","",IFERROR(M63*G63,0))</f>
        <v/>
      </c>
      <c r="O63" s="9">
        <f>IF(A63="","",IF(M63&lt;0,"Stock négatif",IF(M63&lt;=H63,"À commander","Normal")))</f>
        <v/>
      </c>
    </row>
    <row r="64">
      <c r="A64" s="19" t="n"/>
      <c r="B64" s="20" t="n"/>
      <c r="C64" s="20" t="n"/>
      <c r="D64" s="19" t="n"/>
      <c r="E64" s="20" t="n"/>
      <c r="F64" s="20" t="n"/>
      <c r="G64" s="21" t="n"/>
      <c r="H64" s="22" t="n"/>
      <c r="I64" s="22" t="n"/>
      <c r="J64" s="23">
        <f>IF(A64="","",IFERROR(SUMIFS('Mouvements'!$F$6:$F$500,'Mouvements'!$C$6:$C$500,A64,'Mouvements'!$E$6:$E$500,"Entrée - achat")+SUMIFS('Mouvements'!$F$6:$F$500,'Mouvements'!$C$6:$C$500,A64,'Mouvements'!$E$6:$E$500,"Entrée - retour"),0))</f>
        <v/>
      </c>
      <c r="K64" s="23">
        <f>IF(A64="","",IFERROR(SUMIFS('Mouvements'!$F$6:$F$500,'Mouvements'!$C$6:$C$500,A64,'Mouvements'!$E$6:$E$500,"Sortie - production")+SUMIFS('Mouvements'!$F$6:$F$500,'Mouvements'!$C$6:$C$500,A64,'Mouvements'!$E$6:$E$500,"Sortie - perte"),0))</f>
        <v/>
      </c>
      <c r="L64" s="23">
        <f>IF(A64="","",IFERROR(SUMIFS('Mouvements'!$F$6:$F$500,'Mouvements'!$C$6:$C$500,A64,'Mouvements'!$E$6:$E$500,"Ajustement positif")-SUMIFS('Mouvements'!$F$6:$F$500,'Mouvements'!$C$6:$C$500,A64,'Mouvements'!$E$6:$E$500,"Ajustement négatif"),0))</f>
        <v/>
      </c>
      <c r="M64" s="23">
        <f>IF(A64="","",IFERROR(I64+J64-K64+L64,0))</f>
        <v/>
      </c>
      <c r="N64" s="10">
        <f>IF(A64="","",IFERROR(M64*G64,0))</f>
        <v/>
      </c>
      <c r="O64" s="9">
        <f>IF(A64="","",IF(M64&lt;0,"Stock négatif",IF(M64&lt;=H64,"À commander","Normal")))</f>
        <v/>
      </c>
    </row>
    <row r="65">
      <c r="A65" s="19" t="n"/>
      <c r="B65" s="20" t="n"/>
      <c r="C65" s="20" t="n"/>
      <c r="D65" s="19" t="n"/>
      <c r="E65" s="20" t="n"/>
      <c r="F65" s="20" t="n"/>
      <c r="G65" s="21" t="n"/>
      <c r="H65" s="22" t="n"/>
      <c r="I65" s="22" t="n"/>
      <c r="J65" s="23">
        <f>IF(A65="","",IFERROR(SUMIFS('Mouvements'!$F$6:$F$500,'Mouvements'!$C$6:$C$500,A65,'Mouvements'!$E$6:$E$500,"Entrée - achat")+SUMIFS('Mouvements'!$F$6:$F$500,'Mouvements'!$C$6:$C$500,A65,'Mouvements'!$E$6:$E$500,"Entrée - retour"),0))</f>
        <v/>
      </c>
      <c r="K65" s="23">
        <f>IF(A65="","",IFERROR(SUMIFS('Mouvements'!$F$6:$F$500,'Mouvements'!$C$6:$C$500,A65,'Mouvements'!$E$6:$E$500,"Sortie - production")+SUMIFS('Mouvements'!$F$6:$F$500,'Mouvements'!$C$6:$C$500,A65,'Mouvements'!$E$6:$E$500,"Sortie - perte"),0))</f>
        <v/>
      </c>
      <c r="L65" s="23">
        <f>IF(A65="","",IFERROR(SUMIFS('Mouvements'!$F$6:$F$500,'Mouvements'!$C$6:$C$500,A65,'Mouvements'!$E$6:$E$500,"Ajustement positif")-SUMIFS('Mouvements'!$F$6:$F$500,'Mouvements'!$C$6:$C$500,A65,'Mouvements'!$E$6:$E$500,"Ajustement négatif"),0))</f>
        <v/>
      </c>
      <c r="M65" s="23">
        <f>IF(A65="","",IFERROR(I65+J65-K65+L65,0))</f>
        <v/>
      </c>
      <c r="N65" s="10">
        <f>IF(A65="","",IFERROR(M65*G65,0))</f>
        <v/>
      </c>
      <c r="O65" s="9">
        <f>IF(A65="","",IF(M65&lt;0,"Stock négatif",IF(M65&lt;=H65,"À commander","Normal")))</f>
        <v/>
      </c>
    </row>
    <row r="66">
      <c r="A66" s="19" t="n"/>
      <c r="B66" s="20" t="n"/>
      <c r="C66" s="20" t="n"/>
      <c r="D66" s="19" t="n"/>
      <c r="E66" s="20" t="n"/>
      <c r="F66" s="20" t="n"/>
      <c r="G66" s="21" t="n"/>
      <c r="H66" s="22" t="n"/>
      <c r="I66" s="22" t="n"/>
      <c r="J66" s="23">
        <f>IF(A66="","",IFERROR(SUMIFS('Mouvements'!$F$6:$F$500,'Mouvements'!$C$6:$C$500,A66,'Mouvements'!$E$6:$E$500,"Entrée - achat")+SUMIFS('Mouvements'!$F$6:$F$500,'Mouvements'!$C$6:$C$500,A66,'Mouvements'!$E$6:$E$500,"Entrée - retour"),0))</f>
        <v/>
      </c>
      <c r="K66" s="23">
        <f>IF(A66="","",IFERROR(SUMIFS('Mouvements'!$F$6:$F$500,'Mouvements'!$C$6:$C$500,A66,'Mouvements'!$E$6:$E$500,"Sortie - production")+SUMIFS('Mouvements'!$F$6:$F$500,'Mouvements'!$C$6:$C$500,A66,'Mouvements'!$E$6:$E$500,"Sortie - perte"),0))</f>
        <v/>
      </c>
      <c r="L66" s="23">
        <f>IF(A66="","",IFERROR(SUMIFS('Mouvements'!$F$6:$F$500,'Mouvements'!$C$6:$C$500,A66,'Mouvements'!$E$6:$E$500,"Ajustement positif")-SUMIFS('Mouvements'!$F$6:$F$500,'Mouvements'!$C$6:$C$500,A66,'Mouvements'!$E$6:$E$500,"Ajustement négatif"),0))</f>
        <v/>
      </c>
      <c r="M66" s="23">
        <f>IF(A66="","",IFERROR(I66+J66-K66+L66,0))</f>
        <v/>
      </c>
      <c r="N66" s="10">
        <f>IF(A66="","",IFERROR(M66*G66,0))</f>
        <v/>
      </c>
      <c r="O66" s="9">
        <f>IF(A66="","",IF(M66&lt;0,"Stock négatif",IF(M66&lt;=H66,"À commander","Normal")))</f>
        <v/>
      </c>
    </row>
    <row r="67">
      <c r="A67" s="19" t="n"/>
      <c r="B67" s="20" t="n"/>
      <c r="C67" s="20" t="n"/>
      <c r="D67" s="19" t="n"/>
      <c r="E67" s="20" t="n"/>
      <c r="F67" s="20" t="n"/>
      <c r="G67" s="21" t="n"/>
      <c r="H67" s="22" t="n"/>
      <c r="I67" s="22" t="n"/>
      <c r="J67" s="23">
        <f>IF(A67="","",IFERROR(SUMIFS('Mouvements'!$F$6:$F$500,'Mouvements'!$C$6:$C$500,A67,'Mouvements'!$E$6:$E$500,"Entrée - achat")+SUMIFS('Mouvements'!$F$6:$F$500,'Mouvements'!$C$6:$C$500,A67,'Mouvements'!$E$6:$E$500,"Entrée - retour"),0))</f>
        <v/>
      </c>
      <c r="K67" s="23">
        <f>IF(A67="","",IFERROR(SUMIFS('Mouvements'!$F$6:$F$500,'Mouvements'!$C$6:$C$500,A67,'Mouvements'!$E$6:$E$500,"Sortie - production")+SUMIFS('Mouvements'!$F$6:$F$500,'Mouvements'!$C$6:$C$500,A67,'Mouvements'!$E$6:$E$500,"Sortie - perte"),0))</f>
        <v/>
      </c>
      <c r="L67" s="23">
        <f>IF(A67="","",IFERROR(SUMIFS('Mouvements'!$F$6:$F$500,'Mouvements'!$C$6:$C$500,A67,'Mouvements'!$E$6:$E$500,"Ajustement positif")-SUMIFS('Mouvements'!$F$6:$F$500,'Mouvements'!$C$6:$C$500,A67,'Mouvements'!$E$6:$E$500,"Ajustement négatif"),0))</f>
        <v/>
      </c>
      <c r="M67" s="23">
        <f>IF(A67="","",IFERROR(I67+J67-K67+L67,0))</f>
        <v/>
      </c>
      <c r="N67" s="10">
        <f>IF(A67="","",IFERROR(M67*G67,0))</f>
        <v/>
      </c>
      <c r="O67" s="9">
        <f>IF(A67="","",IF(M67&lt;0,"Stock négatif",IF(M67&lt;=H67,"À commander","Normal")))</f>
        <v/>
      </c>
    </row>
    <row r="68">
      <c r="A68" s="19" t="n"/>
      <c r="B68" s="20" t="n"/>
      <c r="C68" s="20" t="n"/>
      <c r="D68" s="19" t="n"/>
      <c r="E68" s="20" t="n"/>
      <c r="F68" s="20" t="n"/>
      <c r="G68" s="21" t="n"/>
      <c r="H68" s="22" t="n"/>
      <c r="I68" s="22" t="n"/>
      <c r="J68" s="23">
        <f>IF(A68="","",IFERROR(SUMIFS('Mouvements'!$F$6:$F$500,'Mouvements'!$C$6:$C$500,A68,'Mouvements'!$E$6:$E$500,"Entrée - achat")+SUMIFS('Mouvements'!$F$6:$F$500,'Mouvements'!$C$6:$C$500,A68,'Mouvements'!$E$6:$E$500,"Entrée - retour"),0))</f>
        <v/>
      </c>
      <c r="K68" s="23">
        <f>IF(A68="","",IFERROR(SUMIFS('Mouvements'!$F$6:$F$500,'Mouvements'!$C$6:$C$500,A68,'Mouvements'!$E$6:$E$500,"Sortie - production")+SUMIFS('Mouvements'!$F$6:$F$500,'Mouvements'!$C$6:$C$500,A68,'Mouvements'!$E$6:$E$500,"Sortie - perte"),0))</f>
        <v/>
      </c>
      <c r="L68" s="23">
        <f>IF(A68="","",IFERROR(SUMIFS('Mouvements'!$F$6:$F$500,'Mouvements'!$C$6:$C$500,A68,'Mouvements'!$E$6:$E$500,"Ajustement positif")-SUMIFS('Mouvements'!$F$6:$F$500,'Mouvements'!$C$6:$C$500,A68,'Mouvements'!$E$6:$E$500,"Ajustement négatif"),0))</f>
        <v/>
      </c>
      <c r="M68" s="23">
        <f>IF(A68="","",IFERROR(I68+J68-K68+L68,0))</f>
        <v/>
      </c>
      <c r="N68" s="10">
        <f>IF(A68="","",IFERROR(M68*G68,0))</f>
        <v/>
      </c>
      <c r="O68" s="9">
        <f>IF(A68="","",IF(M68&lt;0,"Stock négatif",IF(M68&lt;=H68,"À commander","Normal")))</f>
        <v/>
      </c>
    </row>
    <row r="69">
      <c r="A69" s="19" t="n"/>
      <c r="B69" s="20" t="n"/>
      <c r="C69" s="20" t="n"/>
      <c r="D69" s="19" t="n"/>
      <c r="E69" s="20" t="n"/>
      <c r="F69" s="20" t="n"/>
      <c r="G69" s="21" t="n"/>
      <c r="H69" s="22" t="n"/>
      <c r="I69" s="22" t="n"/>
      <c r="J69" s="23">
        <f>IF(A69="","",IFERROR(SUMIFS('Mouvements'!$F$6:$F$500,'Mouvements'!$C$6:$C$500,A69,'Mouvements'!$E$6:$E$500,"Entrée - achat")+SUMIFS('Mouvements'!$F$6:$F$500,'Mouvements'!$C$6:$C$500,A69,'Mouvements'!$E$6:$E$500,"Entrée - retour"),0))</f>
        <v/>
      </c>
      <c r="K69" s="23">
        <f>IF(A69="","",IFERROR(SUMIFS('Mouvements'!$F$6:$F$500,'Mouvements'!$C$6:$C$500,A69,'Mouvements'!$E$6:$E$500,"Sortie - production")+SUMIFS('Mouvements'!$F$6:$F$500,'Mouvements'!$C$6:$C$500,A69,'Mouvements'!$E$6:$E$500,"Sortie - perte"),0))</f>
        <v/>
      </c>
      <c r="L69" s="23">
        <f>IF(A69="","",IFERROR(SUMIFS('Mouvements'!$F$6:$F$500,'Mouvements'!$C$6:$C$500,A69,'Mouvements'!$E$6:$E$500,"Ajustement positif")-SUMIFS('Mouvements'!$F$6:$F$500,'Mouvements'!$C$6:$C$500,A69,'Mouvements'!$E$6:$E$500,"Ajustement négatif"),0))</f>
        <v/>
      </c>
      <c r="M69" s="23">
        <f>IF(A69="","",IFERROR(I69+J69-K69+L69,0))</f>
        <v/>
      </c>
      <c r="N69" s="10">
        <f>IF(A69="","",IFERROR(M69*G69,0))</f>
        <v/>
      </c>
      <c r="O69" s="9">
        <f>IF(A69="","",IF(M69&lt;0,"Stock négatif",IF(M69&lt;=H69,"À commander","Normal")))</f>
        <v/>
      </c>
    </row>
    <row r="70">
      <c r="A70" s="19" t="n"/>
      <c r="B70" s="20" t="n"/>
      <c r="C70" s="20" t="n"/>
      <c r="D70" s="19" t="n"/>
      <c r="E70" s="20" t="n"/>
      <c r="F70" s="20" t="n"/>
      <c r="G70" s="21" t="n"/>
      <c r="H70" s="22" t="n"/>
      <c r="I70" s="22" t="n"/>
      <c r="J70" s="23">
        <f>IF(A70="","",IFERROR(SUMIFS('Mouvements'!$F$6:$F$500,'Mouvements'!$C$6:$C$500,A70,'Mouvements'!$E$6:$E$500,"Entrée - achat")+SUMIFS('Mouvements'!$F$6:$F$500,'Mouvements'!$C$6:$C$500,A70,'Mouvements'!$E$6:$E$500,"Entrée - retour"),0))</f>
        <v/>
      </c>
      <c r="K70" s="23">
        <f>IF(A70="","",IFERROR(SUMIFS('Mouvements'!$F$6:$F$500,'Mouvements'!$C$6:$C$500,A70,'Mouvements'!$E$6:$E$500,"Sortie - production")+SUMIFS('Mouvements'!$F$6:$F$500,'Mouvements'!$C$6:$C$500,A70,'Mouvements'!$E$6:$E$500,"Sortie - perte"),0))</f>
        <v/>
      </c>
      <c r="L70" s="23">
        <f>IF(A70="","",IFERROR(SUMIFS('Mouvements'!$F$6:$F$500,'Mouvements'!$C$6:$C$500,A70,'Mouvements'!$E$6:$E$500,"Ajustement positif")-SUMIFS('Mouvements'!$F$6:$F$500,'Mouvements'!$C$6:$C$500,A70,'Mouvements'!$E$6:$E$500,"Ajustement négatif"),0))</f>
        <v/>
      </c>
      <c r="M70" s="23">
        <f>IF(A70="","",IFERROR(I70+J70-K70+L70,0))</f>
        <v/>
      </c>
      <c r="N70" s="10">
        <f>IF(A70="","",IFERROR(M70*G70,0))</f>
        <v/>
      </c>
      <c r="O70" s="9">
        <f>IF(A70="","",IF(M70&lt;0,"Stock négatif",IF(M70&lt;=H70,"À commander","Normal")))</f>
        <v/>
      </c>
    </row>
    <row r="71">
      <c r="A71" s="19" t="n"/>
      <c r="B71" s="20" t="n"/>
      <c r="C71" s="20" t="n"/>
      <c r="D71" s="19" t="n"/>
      <c r="E71" s="20" t="n"/>
      <c r="F71" s="20" t="n"/>
      <c r="G71" s="21" t="n"/>
      <c r="H71" s="22" t="n"/>
      <c r="I71" s="22" t="n"/>
      <c r="J71" s="23">
        <f>IF(A71="","",IFERROR(SUMIFS('Mouvements'!$F$6:$F$500,'Mouvements'!$C$6:$C$500,A71,'Mouvements'!$E$6:$E$500,"Entrée - achat")+SUMIFS('Mouvements'!$F$6:$F$500,'Mouvements'!$C$6:$C$500,A71,'Mouvements'!$E$6:$E$500,"Entrée - retour"),0))</f>
        <v/>
      </c>
      <c r="K71" s="23">
        <f>IF(A71="","",IFERROR(SUMIFS('Mouvements'!$F$6:$F$500,'Mouvements'!$C$6:$C$500,A71,'Mouvements'!$E$6:$E$500,"Sortie - production")+SUMIFS('Mouvements'!$F$6:$F$500,'Mouvements'!$C$6:$C$500,A71,'Mouvements'!$E$6:$E$500,"Sortie - perte"),0))</f>
        <v/>
      </c>
      <c r="L71" s="23">
        <f>IF(A71="","",IFERROR(SUMIFS('Mouvements'!$F$6:$F$500,'Mouvements'!$C$6:$C$500,A71,'Mouvements'!$E$6:$E$500,"Ajustement positif")-SUMIFS('Mouvements'!$F$6:$F$500,'Mouvements'!$C$6:$C$500,A71,'Mouvements'!$E$6:$E$500,"Ajustement négatif"),0))</f>
        <v/>
      </c>
      <c r="M71" s="23">
        <f>IF(A71="","",IFERROR(I71+J71-K71+L71,0))</f>
        <v/>
      </c>
      <c r="N71" s="10">
        <f>IF(A71="","",IFERROR(M71*G71,0))</f>
        <v/>
      </c>
      <c r="O71" s="9">
        <f>IF(A71="","",IF(M71&lt;0,"Stock négatif",IF(M71&lt;=H71,"À commander","Normal")))</f>
        <v/>
      </c>
    </row>
    <row r="72">
      <c r="A72" s="19" t="n"/>
      <c r="B72" s="20" t="n"/>
      <c r="C72" s="20" t="n"/>
      <c r="D72" s="19" t="n"/>
      <c r="E72" s="20" t="n"/>
      <c r="F72" s="20" t="n"/>
      <c r="G72" s="21" t="n"/>
      <c r="H72" s="22" t="n"/>
      <c r="I72" s="22" t="n"/>
      <c r="J72" s="23">
        <f>IF(A72="","",IFERROR(SUMIFS('Mouvements'!$F$6:$F$500,'Mouvements'!$C$6:$C$500,A72,'Mouvements'!$E$6:$E$500,"Entrée - achat")+SUMIFS('Mouvements'!$F$6:$F$500,'Mouvements'!$C$6:$C$500,A72,'Mouvements'!$E$6:$E$500,"Entrée - retour"),0))</f>
        <v/>
      </c>
      <c r="K72" s="23">
        <f>IF(A72="","",IFERROR(SUMIFS('Mouvements'!$F$6:$F$500,'Mouvements'!$C$6:$C$500,A72,'Mouvements'!$E$6:$E$500,"Sortie - production")+SUMIFS('Mouvements'!$F$6:$F$500,'Mouvements'!$C$6:$C$500,A72,'Mouvements'!$E$6:$E$500,"Sortie - perte"),0))</f>
        <v/>
      </c>
      <c r="L72" s="23">
        <f>IF(A72="","",IFERROR(SUMIFS('Mouvements'!$F$6:$F$500,'Mouvements'!$C$6:$C$500,A72,'Mouvements'!$E$6:$E$500,"Ajustement positif")-SUMIFS('Mouvements'!$F$6:$F$500,'Mouvements'!$C$6:$C$500,A72,'Mouvements'!$E$6:$E$500,"Ajustement négatif"),0))</f>
        <v/>
      </c>
      <c r="M72" s="23">
        <f>IF(A72="","",IFERROR(I72+J72-K72+L72,0))</f>
        <v/>
      </c>
      <c r="N72" s="10">
        <f>IF(A72="","",IFERROR(M72*G72,0))</f>
        <v/>
      </c>
      <c r="O72" s="9">
        <f>IF(A72="","",IF(M72&lt;0,"Stock négatif",IF(M72&lt;=H72,"À commander","Normal")))</f>
        <v/>
      </c>
    </row>
    <row r="73">
      <c r="A73" s="19" t="n"/>
      <c r="B73" s="20" t="n"/>
      <c r="C73" s="20" t="n"/>
      <c r="D73" s="19" t="n"/>
      <c r="E73" s="20" t="n"/>
      <c r="F73" s="20" t="n"/>
      <c r="G73" s="21" t="n"/>
      <c r="H73" s="22" t="n"/>
      <c r="I73" s="22" t="n"/>
      <c r="J73" s="23">
        <f>IF(A73="","",IFERROR(SUMIFS('Mouvements'!$F$6:$F$500,'Mouvements'!$C$6:$C$500,A73,'Mouvements'!$E$6:$E$500,"Entrée - achat")+SUMIFS('Mouvements'!$F$6:$F$500,'Mouvements'!$C$6:$C$500,A73,'Mouvements'!$E$6:$E$500,"Entrée - retour"),0))</f>
        <v/>
      </c>
      <c r="K73" s="23">
        <f>IF(A73="","",IFERROR(SUMIFS('Mouvements'!$F$6:$F$500,'Mouvements'!$C$6:$C$500,A73,'Mouvements'!$E$6:$E$500,"Sortie - production")+SUMIFS('Mouvements'!$F$6:$F$500,'Mouvements'!$C$6:$C$500,A73,'Mouvements'!$E$6:$E$500,"Sortie - perte"),0))</f>
        <v/>
      </c>
      <c r="L73" s="23">
        <f>IF(A73="","",IFERROR(SUMIFS('Mouvements'!$F$6:$F$500,'Mouvements'!$C$6:$C$500,A73,'Mouvements'!$E$6:$E$500,"Ajustement positif")-SUMIFS('Mouvements'!$F$6:$F$500,'Mouvements'!$C$6:$C$500,A73,'Mouvements'!$E$6:$E$500,"Ajustement négatif"),0))</f>
        <v/>
      </c>
      <c r="M73" s="23">
        <f>IF(A73="","",IFERROR(I73+J73-K73+L73,0))</f>
        <v/>
      </c>
      <c r="N73" s="10">
        <f>IF(A73="","",IFERROR(M73*G73,0))</f>
        <v/>
      </c>
      <c r="O73" s="9">
        <f>IF(A73="","",IF(M73&lt;0,"Stock négatif",IF(M73&lt;=H73,"À commander","Normal")))</f>
        <v/>
      </c>
    </row>
    <row r="74">
      <c r="A74" s="19" t="n"/>
      <c r="B74" s="20" t="n"/>
      <c r="C74" s="20" t="n"/>
      <c r="D74" s="19" t="n"/>
      <c r="E74" s="20" t="n"/>
      <c r="F74" s="20" t="n"/>
      <c r="G74" s="21" t="n"/>
      <c r="H74" s="22" t="n"/>
      <c r="I74" s="22" t="n"/>
      <c r="J74" s="23">
        <f>IF(A74="","",IFERROR(SUMIFS('Mouvements'!$F$6:$F$500,'Mouvements'!$C$6:$C$500,A74,'Mouvements'!$E$6:$E$500,"Entrée - achat")+SUMIFS('Mouvements'!$F$6:$F$500,'Mouvements'!$C$6:$C$500,A74,'Mouvements'!$E$6:$E$500,"Entrée - retour"),0))</f>
        <v/>
      </c>
      <c r="K74" s="23">
        <f>IF(A74="","",IFERROR(SUMIFS('Mouvements'!$F$6:$F$500,'Mouvements'!$C$6:$C$500,A74,'Mouvements'!$E$6:$E$500,"Sortie - production")+SUMIFS('Mouvements'!$F$6:$F$500,'Mouvements'!$C$6:$C$500,A74,'Mouvements'!$E$6:$E$500,"Sortie - perte"),0))</f>
        <v/>
      </c>
      <c r="L74" s="23">
        <f>IF(A74="","",IFERROR(SUMIFS('Mouvements'!$F$6:$F$500,'Mouvements'!$C$6:$C$500,A74,'Mouvements'!$E$6:$E$500,"Ajustement positif")-SUMIFS('Mouvements'!$F$6:$F$500,'Mouvements'!$C$6:$C$500,A74,'Mouvements'!$E$6:$E$500,"Ajustement négatif"),0))</f>
        <v/>
      </c>
      <c r="M74" s="23">
        <f>IF(A74="","",IFERROR(I74+J74-K74+L74,0))</f>
        <v/>
      </c>
      <c r="N74" s="10">
        <f>IF(A74="","",IFERROR(M74*G74,0))</f>
        <v/>
      </c>
      <c r="O74" s="9">
        <f>IF(A74="","",IF(M74&lt;0,"Stock négatif",IF(M74&lt;=H74,"À commander","Normal")))</f>
        <v/>
      </c>
    </row>
    <row r="75">
      <c r="A75" s="19" t="n"/>
      <c r="B75" s="20" t="n"/>
      <c r="C75" s="20" t="n"/>
      <c r="D75" s="19" t="n"/>
      <c r="E75" s="20" t="n"/>
      <c r="F75" s="20" t="n"/>
      <c r="G75" s="21" t="n"/>
      <c r="H75" s="22" t="n"/>
      <c r="I75" s="22" t="n"/>
      <c r="J75" s="23">
        <f>IF(A75="","",IFERROR(SUMIFS('Mouvements'!$F$6:$F$500,'Mouvements'!$C$6:$C$500,A75,'Mouvements'!$E$6:$E$500,"Entrée - achat")+SUMIFS('Mouvements'!$F$6:$F$500,'Mouvements'!$C$6:$C$500,A75,'Mouvements'!$E$6:$E$500,"Entrée - retour"),0))</f>
        <v/>
      </c>
      <c r="K75" s="23">
        <f>IF(A75="","",IFERROR(SUMIFS('Mouvements'!$F$6:$F$500,'Mouvements'!$C$6:$C$500,A75,'Mouvements'!$E$6:$E$500,"Sortie - production")+SUMIFS('Mouvements'!$F$6:$F$500,'Mouvements'!$C$6:$C$500,A75,'Mouvements'!$E$6:$E$500,"Sortie - perte"),0))</f>
        <v/>
      </c>
      <c r="L75" s="23">
        <f>IF(A75="","",IFERROR(SUMIFS('Mouvements'!$F$6:$F$500,'Mouvements'!$C$6:$C$500,A75,'Mouvements'!$E$6:$E$500,"Ajustement positif")-SUMIFS('Mouvements'!$F$6:$F$500,'Mouvements'!$C$6:$C$500,A75,'Mouvements'!$E$6:$E$500,"Ajustement négatif"),0))</f>
        <v/>
      </c>
      <c r="M75" s="23">
        <f>IF(A75="","",IFERROR(I75+J75-K75+L75,0))</f>
        <v/>
      </c>
      <c r="N75" s="10">
        <f>IF(A75="","",IFERROR(M75*G75,0))</f>
        <v/>
      </c>
      <c r="O75" s="9">
        <f>IF(A75="","",IF(M75&lt;0,"Stock négatif",IF(M75&lt;=H75,"À commander","Normal")))</f>
        <v/>
      </c>
    </row>
    <row r="76">
      <c r="A76" s="19" t="n"/>
      <c r="B76" s="20" t="n"/>
      <c r="C76" s="20" t="n"/>
      <c r="D76" s="19" t="n"/>
      <c r="E76" s="20" t="n"/>
      <c r="F76" s="20" t="n"/>
      <c r="G76" s="21" t="n"/>
      <c r="H76" s="22" t="n"/>
      <c r="I76" s="22" t="n"/>
      <c r="J76" s="23">
        <f>IF(A76="","",IFERROR(SUMIFS('Mouvements'!$F$6:$F$500,'Mouvements'!$C$6:$C$500,A76,'Mouvements'!$E$6:$E$500,"Entrée - achat")+SUMIFS('Mouvements'!$F$6:$F$500,'Mouvements'!$C$6:$C$500,A76,'Mouvements'!$E$6:$E$500,"Entrée - retour"),0))</f>
        <v/>
      </c>
      <c r="K76" s="23">
        <f>IF(A76="","",IFERROR(SUMIFS('Mouvements'!$F$6:$F$500,'Mouvements'!$C$6:$C$500,A76,'Mouvements'!$E$6:$E$500,"Sortie - production")+SUMIFS('Mouvements'!$F$6:$F$500,'Mouvements'!$C$6:$C$500,A76,'Mouvements'!$E$6:$E$500,"Sortie - perte"),0))</f>
        <v/>
      </c>
      <c r="L76" s="23">
        <f>IF(A76="","",IFERROR(SUMIFS('Mouvements'!$F$6:$F$500,'Mouvements'!$C$6:$C$500,A76,'Mouvements'!$E$6:$E$500,"Ajustement positif")-SUMIFS('Mouvements'!$F$6:$F$500,'Mouvements'!$C$6:$C$500,A76,'Mouvements'!$E$6:$E$500,"Ajustement négatif"),0))</f>
        <v/>
      </c>
      <c r="M76" s="23">
        <f>IF(A76="","",IFERROR(I76+J76-K76+L76,0))</f>
        <v/>
      </c>
      <c r="N76" s="10">
        <f>IF(A76="","",IFERROR(M76*G76,0))</f>
        <v/>
      </c>
      <c r="O76" s="9">
        <f>IF(A76="","",IF(M76&lt;0,"Stock négatif",IF(M76&lt;=H76,"À commander","Normal")))</f>
        <v/>
      </c>
    </row>
    <row r="77">
      <c r="A77" s="19" t="n"/>
      <c r="B77" s="20" t="n"/>
      <c r="C77" s="20" t="n"/>
      <c r="D77" s="19" t="n"/>
      <c r="E77" s="20" t="n"/>
      <c r="F77" s="20" t="n"/>
      <c r="G77" s="21" t="n"/>
      <c r="H77" s="22" t="n"/>
      <c r="I77" s="22" t="n"/>
      <c r="J77" s="23">
        <f>IF(A77="","",IFERROR(SUMIFS('Mouvements'!$F$6:$F$500,'Mouvements'!$C$6:$C$500,A77,'Mouvements'!$E$6:$E$500,"Entrée - achat")+SUMIFS('Mouvements'!$F$6:$F$500,'Mouvements'!$C$6:$C$500,A77,'Mouvements'!$E$6:$E$500,"Entrée - retour"),0))</f>
        <v/>
      </c>
      <c r="K77" s="23">
        <f>IF(A77="","",IFERROR(SUMIFS('Mouvements'!$F$6:$F$500,'Mouvements'!$C$6:$C$500,A77,'Mouvements'!$E$6:$E$500,"Sortie - production")+SUMIFS('Mouvements'!$F$6:$F$500,'Mouvements'!$C$6:$C$500,A77,'Mouvements'!$E$6:$E$500,"Sortie - perte"),0))</f>
        <v/>
      </c>
      <c r="L77" s="23">
        <f>IF(A77="","",IFERROR(SUMIFS('Mouvements'!$F$6:$F$500,'Mouvements'!$C$6:$C$500,A77,'Mouvements'!$E$6:$E$500,"Ajustement positif")-SUMIFS('Mouvements'!$F$6:$F$500,'Mouvements'!$C$6:$C$500,A77,'Mouvements'!$E$6:$E$500,"Ajustement négatif"),0))</f>
        <v/>
      </c>
      <c r="M77" s="23">
        <f>IF(A77="","",IFERROR(I77+J77-K77+L77,0))</f>
        <v/>
      </c>
      <c r="N77" s="10">
        <f>IF(A77="","",IFERROR(M77*G77,0))</f>
        <v/>
      </c>
      <c r="O77" s="9">
        <f>IF(A77="","",IF(M77&lt;0,"Stock négatif",IF(M77&lt;=H77,"À commander","Normal")))</f>
        <v/>
      </c>
    </row>
    <row r="78">
      <c r="A78" s="19" t="n"/>
      <c r="B78" s="20" t="n"/>
      <c r="C78" s="20" t="n"/>
      <c r="D78" s="19" t="n"/>
      <c r="E78" s="20" t="n"/>
      <c r="F78" s="20" t="n"/>
      <c r="G78" s="21" t="n"/>
      <c r="H78" s="22" t="n"/>
      <c r="I78" s="22" t="n"/>
      <c r="J78" s="23">
        <f>IF(A78="","",IFERROR(SUMIFS('Mouvements'!$F$6:$F$500,'Mouvements'!$C$6:$C$500,A78,'Mouvements'!$E$6:$E$500,"Entrée - achat")+SUMIFS('Mouvements'!$F$6:$F$500,'Mouvements'!$C$6:$C$500,A78,'Mouvements'!$E$6:$E$500,"Entrée - retour"),0))</f>
        <v/>
      </c>
      <c r="K78" s="23">
        <f>IF(A78="","",IFERROR(SUMIFS('Mouvements'!$F$6:$F$500,'Mouvements'!$C$6:$C$500,A78,'Mouvements'!$E$6:$E$500,"Sortie - production")+SUMIFS('Mouvements'!$F$6:$F$500,'Mouvements'!$C$6:$C$500,A78,'Mouvements'!$E$6:$E$500,"Sortie - perte"),0))</f>
        <v/>
      </c>
      <c r="L78" s="23">
        <f>IF(A78="","",IFERROR(SUMIFS('Mouvements'!$F$6:$F$500,'Mouvements'!$C$6:$C$500,A78,'Mouvements'!$E$6:$E$500,"Ajustement positif")-SUMIFS('Mouvements'!$F$6:$F$500,'Mouvements'!$C$6:$C$500,A78,'Mouvements'!$E$6:$E$500,"Ajustement négatif"),0))</f>
        <v/>
      </c>
      <c r="M78" s="23">
        <f>IF(A78="","",IFERROR(I78+J78-K78+L78,0))</f>
        <v/>
      </c>
      <c r="N78" s="10">
        <f>IF(A78="","",IFERROR(M78*G78,0))</f>
        <v/>
      </c>
      <c r="O78" s="9">
        <f>IF(A78="","",IF(M78&lt;0,"Stock négatif",IF(M78&lt;=H78,"À commander","Normal")))</f>
        <v/>
      </c>
    </row>
    <row r="79">
      <c r="A79" s="19" t="n"/>
      <c r="B79" s="20" t="n"/>
      <c r="C79" s="20" t="n"/>
      <c r="D79" s="19" t="n"/>
      <c r="E79" s="20" t="n"/>
      <c r="F79" s="20" t="n"/>
      <c r="G79" s="21" t="n"/>
      <c r="H79" s="22" t="n"/>
      <c r="I79" s="22" t="n"/>
      <c r="J79" s="23">
        <f>IF(A79="","",IFERROR(SUMIFS('Mouvements'!$F$6:$F$500,'Mouvements'!$C$6:$C$500,A79,'Mouvements'!$E$6:$E$500,"Entrée - achat")+SUMIFS('Mouvements'!$F$6:$F$500,'Mouvements'!$C$6:$C$500,A79,'Mouvements'!$E$6:$E$500,"Entrée - retour"),0))</f>
        <v/>
      </c>
      <c r="K79" s="23">
        <f>IF(A79="","",IFERROR(SUMIFS('Mouvements'!$F$6:$F$500,'Mouvements'!$C$6:$C$500,A79,'Mouvements'!$E$6:$E$500,"Sortie - production")+SUMIFS('Mouvements'!$F$6:$F$500,'Mouvements'!$C$6:$C$500,A79,'Mouvements'!$E$6:$E$500,"Sortie - perte"),0))</f>
        <v/>
      </c>
      <c r="L79" s="23">
        <f>IF(A79="","",IFERROR(SUMIFS('Mouvements'!$F$6:$F$500,'Mouvements'!$C$6:$C$500,A79,'Mouvements'!$E$6:$E$500,"Ajustement positif")-SUMIFS('Mouvements'!$F$6:$F$500,'Mouvements'!$C$6:$C$500,A79,'Mouvements'!$E$6:$E$500,"Ajustement négatif"),0))</f>
        <v/>
      </c>
      <c r="M79" s="23">
        <f>IF(A79="","",IFERROR(I79+J79-K79+L79,0))</f>
        <v/>
      </c>
      <c r="N79" s="10">
        <f>IF(A79="","",IFERROR(M79*G79,0))</f>
        <v/>
      </c>
      <c r="O79" s="9">
        <f>IF(A79="","",IF(M79&lt;0,"Stock négatif",IF(M79&lt;=H79,"À commander","Normal")))</f>
        <v/>
      </c>
    </row>
    <row r="80">
      <c r="A80" s="19" t="n"/>
      <c r="B80" s="20" t="n"/>
      <c r="C80" s="20" t="n"/>
      <c r="D80" s="19" t="n"/>
      <c r="E80" s="20" t="n"/>
      <c r="F80" s="20" t="n"/>
      <c r="G80" s="21" t="n"/>
      <c r="H80" s="22" t="n"/>
      <c r="I80" s="22" t="n"/>
      <c r="J80" s="23">
        <f>IF(A80="","",IFERROR(SUMIFS('Mouvements'!$F$6:$F$500,'Mouvements'!$C$6:$C$500,A80,'Mouvements'!$E$6:$E$500,"Entrée - achat")+SUMIFS('Mouvements'!$F$6:$F$500,'Mouvements'!$C$6:$C$500,A80,'Mouvements'!$E$6:$E$500,"Entrée - retour"),0))</f>
        <v/>
      </c>
      <c r="K80" s="23">
        <f>IF(A80="","",IFERROR(SUMIFS('Mouvements'!$F$6:$F$500,'Mouvements'!$C$6:$C$500,A80,'Mouvements'!$E$6:$E$500,"Sortie - production")+SUMIFS('Mouvements'!$F$6:$F$500,'Mouvements'!$C$6:$C$500,A80,'Mouvements'!$E$6:$E$500,"Sortie - perte"),0))</f>
        <v/>
      </c>
      <c r="L80" s="23">
        <f>IF(A80="","",IFERROR(SUMIFS('Mouvements'!$F$6:$F$500,'Mouvements'!$C$6:$C$500,A80,'Mouvements'!$E$6:$E$500,"Ajustement positif")-SUMIFS('Mouvements'!$F$6:$F$500,'Mouvements'!$C$6:$C$500,A80,'Mouvements'!$E$6:$E$500,"Ajustement négatif"),0))</f>
        <v/>
      </c>
      <c r="M80" s="23">
        <f>IF(A80="","",IFERROR(I80+J80-K80+L80,0))</f>
        <v/>
      </c>
      <c r="N80" s="10">
        <f>IF(A80="","",IFERROR(M80*G80,0))</f>
        <v/>
      </c>
      <c r="O80" s="9">
        <f>IF(A80="","",IF(M80&lt;0,"Stock négatif",IF(M80&lt;=H80,"À commander","Normal")))</f>
        <v/>
      </c>
    </row>
    <row r="81">
      <c r="A81" s="19" t="n"/>
      <c r="B81" s="20" t="n"/>
      <c r="C81" s="20" t="n"/>
      <c r="D81" s="19" t="n"/>
      <c r="E81" s="20" t="n"/>
      <c r="F81" s="20" t="n"/>
      <c r="G81" s="21" t="n"/>
      <c r="H81" s="22" t="n"/>
      <c r="I81" s="22" t="n"/>
      <c r="J81" s="23">
        <f>IF(A81="","",IFERROR(SUMIFS('Mouvements'!$F$6:$F$500,'Mouvements'!$C$6:$C$500,A81,'Mouvements'!$E$6:$E$500,"Entrée - achat")+SUMIFS('Mouvements'!$F$6:$F$500,'Mouvements'!$C$6:$C$500,A81,'Mouvements'!$E$6:$E$500,"Entrée - retour"),0))</f>
        <v/>
      </c>
      <c r="K81" s="23">
        <f>IF(A81="","",IFERROR(SUMIFS('Mouvements'!$F$6:$F$500,'Mouvements'!$C$6:$C$500,A81,'Mouvements'!$E$6:$E$500,"Sortie - production")+SUMIFS('Mouvements'!$F$6:$F$500,'Mouvements'!$C$6:$C$500,A81,'Mouvements'!$E$6:$E$500,"Sortie - perte"),0))</f>
        <v/>
      </c>
      <c r="L81" s="23">
        <f>IF(A81="","",IFERROR(SUMIFS('Mouvements'!$F$6:$F$500,'Mouvements'!$C$6:$C$500,A81,'Mouvements'!$E$6:$E$500,"Ajustement positif")-SUMIFS('Mouvements'!$F$6:$F$500,'Mouvements'!$C$6:$C$500,A81,'Mouvements'!$E$6:$E$500,"Ajustement négatif"),0))</f>
        <v/>
      </c>
      <c r="M81" s="23">
        <f>IF(A81="","",IFERROR(I81+J81-K81+L81,0))</f>
        <v/>
      </c>
      <c r="N81" s="10">
        <f>IF(A81="","",IFERROR(M81*G81,0))</f>
        <v/>
      </c>
      <c r="O81" s="9">
        <f>IF(A81="","",IF(M81&lt;0,"Stock négatif",IF(M81&lt;=H81,"À commander","Normal")))</f>
        <v/>
      </c>
    </row>
    <row r="82">
      <c r="A82" s="19" t="n"/>
      <c r="B82" s="20" t="n"/>
      <c r="C82" s="20" t="n"/>
      <c r="D82" s="19" t="n"/>
      <c r="E82" s="20" t="n"/>
      <c r="F82" s="20" t="n"/>
      <c r="G82" s="21" t="n"/>
      <c r="H82" s="22" t="n"/>
      <c r="I82" s="22" t="n"/>
      <c r="J82" s="23">
        <f>IF(A82="","",IFERROR(SUMIFS('Mouvements'!$F$6:$F$500,'Mouvements'!$C$6:$C$500,A82,'Mouvements'!$E$6:$E$500,"Entrée - achat")+SUMIFS('Mouvements'!$F$6:$F$500,'Mouvements'!$C$6:$C$500,A82,'Mouvements'!$E$6:$E$500,"Entrée - retour"),0))</f>
        <v/>
      </c>
      <c r="K82" s="23">
        <f>IF(A82="","",IFERROR(SUMIFS('Mouvements'!$F$6:$F$500,'Mouvements'!$C$6:$C$500,A82,'Mouvements'!$E$6:$E$500,"Sortie - production")+SUMIFS('Mouvements'!$F$6:$F$500,'Mouvements'!$C$6:$C$500,A82,'Mouvements'!$E$6:$E$500,"Sortie - perte"),0))</f>
        <v/>
      </c>
      <c r="L82" s="23">
        <f>IF(A82="","",IFERROR(SUMIFS('Mouvements'!$F$6:$F$500,'Mouvements'!$C$6:$C$500,A82,'Mouvements'!$E$6:$E$500,"Ajustement positif")-SUMIFS('Mouvements'!$F$6:$F$500,'Mouvements'!$C$6:$C$500,A82,'Mouvements'!$E$6:$E$500,"Ajustement négatif"),0))</f>
        <v/>
      </c>
      <c r="M82" s="23">
        <f>IF(A82="","",IFERROR(I82+J82-K82+L82,0))</f>
        <v/>
      </c>
      <c r="N82" s="10">
        <f>IF(A82="","",IFERROR(M82*G82,0))</f>
        <v/>
      </c>
      <c r="O82" s="9">
        <f>IF(A82="","",IF(M82&lt;0,"Stock négatif",IF(M82&lt;=H82,"À commander","Normal")))</f>
        <v/>
      </c>
    </row>
    <row r="83">
      <c r="A83" s="19" t="n"/>
      <c r="B83" s="20" t="n"/>
      <c r="C83" s="20" t="n"/>
      <c r="D83" s="19" t="n"/>
      <c r="E83" s="20" t="n"/>
      <c r="F83" s="20" t="n"/>
      <c r="G83" s="21" t="n"/>
      <c r="H83" s="22" t="n"/>
      <c r="I83" s="22" t="n"/>
      <c r="J83" s="23">
        <f>IF(A83="","",IFERROR(SUMIFS('Mouvements'!$F$6:$F$500,'Mouvements'!$C$6:$C$500,A83,'Mouvements'!$E$6:$E$500,"Entrée - achat")+SUMIFS('Mouvements'!$F$6:$F$500,'Mouvements'!$C$6:$C$500,A83,'Mouvements'!$E$6:$E$500,"Entrée - retour"),0))</f>
        <v/>
      </c>
      <c r="K83" s="23">
        <f>IF(A83="","",IFERROR(SUMIFS('Mouvements'!$F$6:$F$500,'Mouvements'!$C$6:$C$500,A83,'Mouvements'!$E$6:$E$500,"Sortie - production")+SUMIFS('Mouvements'!$F$6:$F$500,'Mouvements'!$C$6:$C$500,A83,'Mouvements'!$E$6:$E$500,"Sortie - perte"),0))</f>
        <v/>
      </c>
      <c r="L83" s="23">
        <f>IF(A83="","",IFERROR(SUMIFS('Mouvements'!$F$6:$F$500,'Mouvements'!$C$6:$C$500,A83,'Mouvements'!$E$6:$E$500,"Ajustement positif")-SUMIFS('Mouvements'!$F$6:$F$500,'Mouvements'!$C$6:$C$500,A83,'Mouvements'!$E$6:$E$500,"Ajustement négatif"),0))</f>
        <v/>
      </c>
      <c r="M83" s="23">
        <f>IF(A83="","",IFERROR(I83+J83-K83+L83,0))</f>
        <v/>
      </c>
      <c r="N83" s="10">
        <f>IF(A83="","",IFERROR(M83*G83,0))</f>
        <v/>
      </c>
      <c r="O83" s="9">
        <f>IF(A83="","",IF(M83&lt;0,"Stock négatif",IF(M83&lt;=H83,"À commander","Normal")))</f>
        <v/>
      </c>
    </row>
    <row r="84">
      <c r="A84" s="19" t="n"/>
      <c r="B84" s="20" t="n"/>
      <c r="C84" s="20" t="n"/>
      <c r="D84" s="19" t="n"/>
      <c r="E84" s="20" t="n"/>
      <c r="F84" s="20" t="n"/>
      <c r="G84" s="21" t="n"/>
      <c r="H84" s="22" t="n"/>
      <c r="I84" s="22" t="n"/>
      <c r="J84" s="23">
        <f>IF(A84="","",IFERROR(SUMIFS('Mouvements'!$F$6:$F$500,'Mouvements'!$C$6:$C$500,A84,'Mouvements'!$E$6:$E$500,"Entrée - achat")+SUMIFS('Mouvements'!$F$6:$F$500,'Mouvements'!$C$6:$C$500,A84,'Mouvements'!$E$6:$E$500,"Entrée - retour"),0))</f>
        <v/>
      </c>
      <c r="K84" s="23">
        <f>IF(A84="","",IFERROR(SUMIFS('Mouvements'!$F$6:$F$500,'Mouvements'!$C$6:$C$500,A84,'Mouvements'!$E$6:$E$500,"Sortie - production")+SUMIFS('Mouvements'!$F$6:$F$500,'Mouvements'!$C$6:$C$500,A84,'Mouvements'!$E$6:$E$500,"Sortie - perte"),0))</f>
        <v/>
      </c>
      <c r="L84" s="23">
        <f>IF(A84="","",IFERROR(SUMIFS('Mouvements'!$F$6:$F$500,'Mouvements'!$C$6:$C$500,A84,'Mouvements'!$E$6:$E$500,"Ajustement positif")-SUMIFS('Mouvements'!$F$6:$F$500,'Mouvements'!$C$6:$C$500,A84,'Mouvements'!$E$6:$E$500,"Ajustement négatif"),0))</f>
        <v/>
      </c>
      <c r="M84" s="23">
        <f>IF(A84="","",IFERROR(I84+J84-K84+L84,0))</f>
        <v/>
      </c>
      <c r="N84" s="10">
        <f>IF(A84="","",IFERROR(M84*G84,0))</f>
        <v/>
      </c>
      <c r="O84" s="9">
        <f>IF(A84="","",IF(M84&lt;0,"Stock négatif",IF(M84&lt;=H84,"À commander","Normal")))</f>
        <v/>
      </c>
    </row>
    <row r="85">
      <c r="A85" s="19" t="n"/>
      <c r="B85" s="20" t="n"/>
      <c r="C85" s="20" t="n"/>
      <c r="D85" s="19" t="n"/>
      <c r="E85" s="20" t="n"/>
      <c r="F85" s="20" t="n"/>
      <c r="G85" s="21" t="n"/>
      <c r="H85" s="22" t="n"/>
      <c r="I85" s="22" t="n"/>
      <c r="J85" s="23">
        <f>IF(A85="","",IFERROR(SUMIFS('Mouvements'!$F$6:$F$500,'Mouvements'!$C$6:$C$500,A85,'Mouvements'!$E$6:$E$500,"Entrée - achat")+SUMIFS('Mouvements'!$F$6:$F$500,'Mouvements'!$C$6:$C$500,A85,'Mouvements'!$E$6:$E$500,"Entrée - retour"),0))</f>
        <v/>
      </c>
      <c r="K85" s="23">
        <f>IF(A85="","",IFERROR(SUMIFS('Mouvements'!$F$6:$F$500,'Mouvements'!$C$6:$C$500,A85,'Mouvements'!$E$6:$E$500,"Sortie - production")+SUMIFS('Mouvements'!$F$6:$F$500,'Mouvements'!$C$6:$C$500,A85,'Mouvements'!$E$6:$E$500,"Sortie - perte"),0))</f>
        <v/>
      </c>
      <c r="L85" s="23">
        <f>IF(A85="","",IFERROR(SUMIFS('Mouvements'!$F$6:$F$500,'Mouvements'!$C$6:$C$500,A85,'Mouvements'!$E$6:$E$500,"Ajustement positif")-SUMIFS('Mouvements'!$F$6:$F$500,'Mouvements'!$C$6:$C$500,A85,'Mouvements'!$E$6:$E$500,"Ajustement négatif"),0))</f>
        <v/>
      </c>
      <c r="M85" s="23">
        <f>IF(A85="","",IFERROR(I85+J85-K85+L85,0))</f>
        <v/>
      </c>
      <c r="N85" s="10">
        <f>IF(A85="","",IFERROR(M85*G85,0))</f>
        <v/>
      </c>
      <c r="O85" s="9">
        <f>IF(A85="","",IF(M85&lt;0,"Stock négatif",IF(M85&lt;=H85,"À commander","Normal")))</f>
        <v/>
      </c>
    </row>
    <row r="86">
      <c r="A86" s="19" t="n"/>
      <c r="B86" s="20" t="n"/>
      <c r="C86" s="20" t="n"/>
      <c r="D86" s="19" t="n"/>
      <c r="E86" s="20" t="n"/>
      <c r="F86" s="20" t="n"/>
      <c r="G86" s="21" t="n"/>
      <c r="H86" s="22" t="n"/>
      <c r="I86" s="22" t="n"/>
      <c r="J86" s="23">
        <f>IF(A86="","",IFERROR(SUMIFS('Mouvements'!$F$6:$F$500,'Mouvements'!$C$6:$C$500,A86,'Mouvements'!$E$6:$E$500,"Entrée - achat")+SUMIFS('Mouvements'!$F$6:$F$500,'Mouvements'!$C$6:$C$500,A86,'Mouvements'!$E$6:$E$500,"Entrée - retour"),0))</f>
        <v/>
      </c>
      <c r="K86" s="23">
        <f>IF(A86="","",IFERROR(SUMIFS('Mouvements'!$F$6:$F$500,'Mouvements'!$C$6:$C$500,A86,'Mouvements'!$E$6:$E$500,"Sortie - production")+SUMIFS('Mouvements'!$F$6:$F$500,'Mouvements'!$C$6:$C$500,A86,'Mouvements'!$E$6:$E$500,"Sortie - perte"),0))</f>
        <v/>
      </c>
      <c r="L86" s="23">
        <f>IF(A86="","",IFERROR(SUMIFS('Mouvements'!$F$6:$F$500,'Mouvements'!$C$6:$C$500,A86,'Mouvements'!$E$6:$E$500,"Ajustement positif")-SUMIFS('Mouvements'!$F$6:$F$500,'Mouvements'!$C$6:$C$500,A86,'Mouvements'!$E$6:$E$500,"Ajustement négatif"),0))</f>
        <v/>
      </c>
      <c r="M86" s="23">
        <f>IF(A86="","",IFERROR(I86+J86-K86+L86,0))</f>
        <v/>
      </c>
      <c r="N86" s="10">
        <f>IF(A86="","",IFERROR(M86*G86,0))</f>
        <v/>
      </c>
      <c r="O86" s="9">
        <f>IF(A86="","",IF(M86&lt;0,"Stock négatif",IF(M86&lt;=H86,"À commander","Normal")))</f>
        <v/>
      </c>
    </row>
    <row r="87">
      <c r="A87" s="19" t="n"/>
      <c r="B87" s="20" t="n"/>
      <c r="C87" s="20" t="n"/>
      <c r="D87" s="19" t="n"/>
      <c r="E87" s="20" t="n"/>
      <c r="F87" s="20" t="n"/>
      <c r="G87" s="21" t="n"/>
      <c r="H87" s="22" t="n"/>
      <c r="I87" s="22" t="n"/>
      <c r="J87" s="23">
        <f>IF(A87="","",IFERROR(SUMIFS('Mouvements'!$F$6:$F$500,'Mouvements'!$C$6:$C$500,A87,'Mouvements'!$E$6:$E$500,"Entrée - achat")+SUMIFS('Mouvements'!$F$6:$F$500,'Mouvements'!$C$6:$C$500,A87,'Mouvements'!$E$6:$E$500,"Entrée - retour"),0))</f>
        <v/>
      </c>
      <c r="K87" s="23">
        <f>IF(A87="","",IFERROR(SUMIFS('Mouvements'!$F$6:$F$500,'Mouvements'!$C$6:$C$500,A87,'Mouvements'!$E$6:$E$500,"Sortie - production")+SUMIFS('Mouvements'!$F$6:$F$500,'Mouvements'!$C$6:$C$500,A87,'Mouvements'!$E$6:$E$500,"Sortie - perte"),0))</f>
        <v/>
      </c>
      <c r="L87" s="23">
        <f>IF(A87="","",IFERROR(SUMIFS('Mouvements'!$F$6:$F$500,'Mouvements'!$C$6:$C$500,A87,'Mouvements'!$E$6:$E$500,"Ajustement positif")-SUMIFS('Mouvements'!$F$6:$F$500,'Mouvements'!$C$6:$C$500,A87,'Mouvements'!$E$6:$E$500,"Ajustement négatif"),0))</f>
        <v/>
      </c>
      <c r="M87" s="23">
        <f>IF(A87="","",IFERROR(I87+J87-K87+L87,0))</f>
        <v/>
      </c>
      <c r="N87" s="10">
        <f>IF(A87="","",IFERROR(M87*G87,0))</f>
        <v/>
      </c>
      <c r="O87" s="9">
        <f>IF(A87="","",IF(M87&lt;0,"Stock négatif",IF(M87&lt;=H87,"À commander","Normal")))</f>
        <v/>
      </c>
    </row>
    <row r="88">
      <c r="A88" s="19" t="n"/>
      <c r="B88" s="20" t="n"/>
      <c r="C88" s="20" t="n"/>
      <c r="D88" s="19" t="n"/>
      <c r="E88" s="20" t="n"/>
      <c r="F88" s="20" t="n"/>
      <c r="G88" s="21" t="n"/>
      <c r="H88" s="22" t="n"/>
      <c r="I88" s="22" t="n"/>
      <c r="J88" s="23">
        <f>IF(A88="","",IFERROR(SUMIFS('Mouvements'!$F$6:$F$500,'Mouvements'!$C$6:$C$500,A88,'Mouvements'!$E$6:$E$500,"Entrée - achat")+SUMIFS('Mouvements'!$F$6:$F$500,'Mouvements'!$C$6:$C$500,A88,'Mouvements'!$E$6:$E$500,"Entrée - retour"),0))</f>
        <v/>
      </c>
      <c r="K88" s="23">
        <f>IF(A88="","",IFERROR(SUMIFS('Mouvements'!$F$6:$F$500,'Mouvements'!$C$6:$C$500,A88,'Mouvements'!$E$6:$E$500,"Sortie - production")+SUMIFS('Mouvements'!$F$6:$F$500,'Mouvements'!$C$6:$C$500,A88,'Mouvements'!$E$6:$E$500,"Sortie - perte"),0))</f>
        <v/>
      </c>
      <c r="L88" s="23">
        <f>IF(A88="","",IFERROR(SUMIFS('Mouvements'!$F$6:$F$500,'Mouvements'!$C$6:$C$500,A88,'Mouvements'!$E$6:$E$500,"Ajustement positif")-SUMIFS('Mouvements'!$F$6:$F$500,'Mouvements'!$C$6:$C$500,A88,'Mouvements'!$E$6:$E$500,"Ajustement négatif"),0))</f>
        <v/>
      </c>
      <c r="M88" s="23">
        <f>IF(A88="","",IFERROR(I88+J88-K88+L88,0))</f>
        <v/>
      </c>
      <c r="N88" s="10">
        <f>IF(A88="","",IFERROR(M88*G88,0))</f>
        <v/>
      </c>
      <c r="O88" s="9">
        <f>IF(A88="","",IF(M88&lt;0,"Stock négatif",IF(M88&lt;=H88,"À commander","Normal")))</f>
        <v/>
      </c>
    </row>
    <row r="89">
      <c r="A89" s="19" t="n"/>
      <c r="B89" s="20" t="n"/>
      <c r="C89" s="20" t="n"/>
      <c r="D89" s="19" t="n"/>
      <c r="E89" s="20" t="n"/>
      <c r="F89" s="20" t="n"/>
      <c r="G89" s="21" t="n"/>
      <c r="H89" s="22" t="n"/>
      <c r="I89" s="22" t="n"/>
      <c r="J89" s="23">
        <f>IF(A89="","",IFERROR(SUMIFS('Mouvements'!$F$6:$F$500,'Mouvements'!$C$6:$C$500,A89,'Mouvements'!$E$6:$E$500,"Entrée - achat")+SUMIFS('Mouvements'!$F$6:$F$500,'Mouvements'!$C$6:$C$500,A89,'Mouvements'!$E$6:$E$500,"Entrée - retour"),0))</f>
        <v/>
      </c>
      <c r="K89" s="23">
        <f>IF(A89="","",IFERROR(SUMIFS('Mouvements'!$F$6:$F$500,'Mouvements'!$C$6:$C$500,A89,'Mouvements'!$E$6:$E$500,"Sortie - production")+SUMIFS('Mouvements'!$F$6:$F$500,'Mouvements'!$C$6:$C$500,A89,'Mouvements'!$E$6:$E$500,"Sortie - perte"),0))</f>
        <v/>
      </c>
      <c r="L89" s="23">
        <f>IF(A89="","",IFERROR(SUMIFS('Mouvements'!$F$6:$F$500,'Mouvements'!$C$6:$C$500,A89,'Mouvements'!$E$6:$E$500,"Ajustement positif")-SUMIFS('Mouvements'!$F$6:$F$500,'Mouvements'!$C$6:$C$500,A89,'Mouvements'!$E$6:$E$500,"Ajustement négatif"),0))</f>
        <v/>
      </c>
      <c r="M89" s="23">
        <f>IF(A89="","",IFERROR(I89+J89-K89+L89,0))</f>
        <v/>
      </c>
      <c r="N89" s="10">
        <f>IF(A89="","",IFERROR(M89*G89,0))</f>
        <v/>
      </c>
      <c r="O89" s="9">
        <f>IF(A89="","",IF(M89&lt;0,"Stock négatif",IF(M89&lt;=H89,"À commander","Normal")))</f>
        <v/>
      </c>
    </row>
    <row r="90">
      <c r="A90" s="19" t="n"/>
      <c r="B90" s="20" t="n"/>
      <c r="C90" s="20" t="n"/>
      <c r="D90" s="19" t="n"/>
      <c r="E90" s="20" t="n"/>
      <c r="F90" s="20" t="n"/>
      <c r="G90" s="21" t="n"/>
      <c r="H90" s="22" t="n"/>
      <c r="I90" s="22" t="n"/>
      <c r="J90" s="23">
        <f>IF(A90="","",IFERROR(SUMIFS('Mouvements'!$F$6:$F$500,'Mouvements'!$C$6:$C$500,A90,'Mouvements'!$E$6:$E$500,"Entrée - achat")+SUMIFS('Mouvements'!$F$6:$F$500,'Mouvements'!$C$6:$C$500,A90,'Mouvements'!$E$6:$E$500,"Entrée - retour"),0))</f>
        <v/>
      </c>
      <c r="K90" s="23">
        <f>IF(A90="","",IFERROR(SUMIFS('Mouvements'!$F$6:$F$500,'Mouvements'!$C$6:$C$500,A90,'Mouvements'!$E$6:$E$500,"Sortie - production")+SUMIFS('Mouvements'!$F$6:$F$500,'Mouvements'!$C$6:$C$500,A90,'Mouvements'!$E$6:$E$500,"Sortie - perte"),0))</f>
        <v/>
      </c>
      <c r="L90" s="23">
        <f>IF(A90="","",IFERROR(SUMIFS('Mouvements'!$F$6:$F$500,'Mouvements'!$C$6:$C$500,A90,'Mouvements'!$E$6:$E$500,"Ajustement positif")-SUMIFS('Mouvements'!$F$6:$F$500,'Mouvements'!$C$6:$C$500,A90,'Mouvements'!$E$6:$E$500,"Ajustement négatif"),0))</f>
        <v/>
      </c>
      <c r="M90" s="23">
        <f>IF(A90="","",IFERROR(I90+J90-K90+L90,0))</f>
        <v/>
      </c>
      <c r="N90" s="10">
        <f>IF(A90="","",IFERROR(M90*G90,0))</f>
        <v/>
      </c>
      <c r="O90" s="9">
        <f>IF(A90="","",IF(M90&lt;0,"Stock négatif",IF(M90&lt;=H90,"À commander","Normal")))</f>
        <v/>
      </c>
    </row>
    <row r="91">
      <c r="A91" s="19" t="n"/>
      <c r="B91" s="20" t="n"/>
      <c r="C91" s="20" t="n"/>
      <c r="D91" s="19" t="n"/>
      <c r="E91" s="20" t="n"/>
      <c r="F91" s="20" t="n"/>
      <c r="G91" s="21" t="n"/>
      <c r="H91" s="22" t="n"/>
      <c r="I91" s="22" t="n"/>
      <c r="J91" s="23">
        <f>IF(A91="","",IFERROR(SUMIFS('Mouvements'!$F$6:$F$500,'Mouvements'!$C$6:$C$500,A91,'Mouvements'!$E$6:$E$500,"Entrée - achat")+SUMIFS('Mouvements'!$F$6:$F$500,'Mouvements'!$C$6:$C$500,A91,'Mouvements'!$E$6:$E$500,"Entrée - retour"),0))</f>
        <v/>
      </c>
      <c r="K91" s="23">
        <f>IF(A91="","",IFERROR(SUMIFS('Mouvements'!$F$6:$F$500,'Mouvements'!$C$6:$C$500,A91,'Mouvements'!$E$6:$E$500,"Sortie - production")+SUMIFS('Mouvements'!$F$6:$F$500,'Mouvements'!$C$6:$C$500,A91,'Mouvements'!$E$6:$E$500,"Sortie - perte"),0))</f>
        <v/>
      </c>
      <c r="L91" s="23">
        <f>IF(A91="","",IFERROR(SUMIFS('Mouvements'!$F$6:$F$500,'Mouvements'!$C$6:$C$500,A91,'Mouvements'!$E$6:$E$500,"Ajustement positif")-SUMIFS('Mouvements'!$F$6:$F$500,'Mouvements'!$C$6:$C$500,A91,'Mouvements'!$E$6:$E$500,"Ajustement négatif"),0))</f>
        <v/>
      </c>
      <c r="M91" s="23">
        <f>IF(A91="","",IFERROR(I91+J91-K91+L91,0))</f>
        <v/>
      </c>
      <c r="N91" s="10">
        <f>IF(A91="","",IFERROR(M91*G91,0))</f>
        <v/>
      </c>
      <c r="O91" s="9">
        <f>IF(A91="","",IF(M91&lt;0,"Stock négatif",IF(M91&lt;=H91,"À commander","Normal")))</f>
        <v/>
      </c>
    </row>
    <row r="92">
      <c r="A92" s="19" t="n"/>
      <c r="B92" s="20" t="n"/>
      <c r="C92" s="20" t="n"/>
      <c r="D92" s="19" t="n"/>
      <c r="E92" s="20" t="n"/>
      <c r="F92" s="20" t="n"/>
      <c r="G92" s="21" t="n"/>
      <c r="H92" s="22" t="n"/>
      <c r="I92" s="22" t="n"/>
      <c r="J92" s="23">
        <f>IF(A92="","",IFERROR(SUMIFS('Mouvements'!$F$6:$F$500,'Mouvements'!$C$6:$C$500,A92,'Mouvements'!$E$6:$E$500,"Entrée - achat")+SUMIFS('Mouvements'!$F$6:$F$500,'Mouvements'!$C$6:$C$500,A92,'Mouvements'!$E$6:$E$500,"Entrée - retour"),0))</f>
        <v/>
      </c>
      <c r="K92" s="23">
        <f>IF(A92="","",IFERROR(SUMIFS('Mouvements'!$F$6:$F$500,'Mouvements'!$C$6:$C$500,A92,'Mouvements'!$E$6:$E$500,"Sortie - production")+SUMIFS('Mouvements'!$F$6:$F$500,'Mouvements'!$C$6:$C$500,A92,'Mouvements'!$E$6:$E$500,"Sortie - perte"),0))</f>
        <v/>
      </c>
      <c r="L92" s="23">
        <f>IF(A92="","",IFERROR(SUMIFS('Mouvements'!$F$6:$F$500,'Mouvements'!$C$6:$C$500,A92,'Mouvements'!$E$6:$E$500,"Ajustement positif")-SUMIFS('Mouvements'!$F$6:$F$500,'Mouvements'!$C$6:$C$500,A92,'Mouvements'!$E$6:$E$500,"Ajustement négatif"),0))</f>
        <v/>
      </c>
      <c r="M92" s="23">
        <f>IF(A92="","",IFERROR(I92+J92-K92+L92,0))</f>
        <v/>
      </c>
      <c r="N92" s="10">
        <f>IF(A92="","",IFERROR(M92*G92,0))</f>
        <v/>
      </c>
      <c r="O92" s="9">
        <f>IF(A92="","",IF(M92&lt;0,"Stock négatif",IF(M92&lt;=H92,"À commander","Normal")))</f>
        <v/>
      </c>
    </row>
    <row r="93">
      <c r="A93" s="19" t="n"/>
      <c r="B93" s="20" t="n"/>
      <c r="C93" s="20" t="n"/>
      <c r="D93" s="19" t="n"/>
      <c r="E93" s="20" t="n"/>
      <c r="F93" s="20" t="n"/>
      <c r="G93" s="21" t="n"/>
      <c r="H93" s="22" t="n"/>
      <c r="I93" s="22" t="n"/>
      <c r="J93" s="23">
        <f>IF(A93="","",IFERROR(SUMIFS('Mouvements'!$F$6:$F$500,'Mouvements'!$C$6:$C$500,A93,'Mouvements'!$E$6:$E$500,"Entrée - achat")+SUMIFS('Mouvements'!$F$6:$F$500,'Mouvements'!$C$6:$C$500,A93,'Mouvements'!$E$6:$E$500,"Entrée - retour"),0))</f>
        <v/>
      </c>
      <c r="K93" s="23">
        <f>IF(A93="","",IFERROR(SUMIFS('Mouvements'!$F$6:$F$500,'Mouvements'!$C$6:$C$500,A93,'Mouvements'!$E$6:$E$500,"Sortie - production")+SUMIFS('Mouvements'!$F$6:$F$500,'Mouvements'!$C$6:$C$500,A93,'Mouvements'!$E$6:$E$500,"Sortie - perte"),0))</f>
        <v/>
      </c>
      <c r="L93" s="23">
        <f>IF(A93="","",IFERROR(SUMIFS('Mouvements'!$F$6:$F$500,'Mouvements'!$C$6:$C$500,A93,'Mouvements'!$E$6:$E$500,"Ajustement positif")-SUMIFS('Mouvements'!$F$6:$F$500,'Mouvements'!$C$6:$C$500,A93,'Mouvements'!$E$6:$E$500,"Ajustement négatif"),0))</f>
        <v/>
      </c>
      <c r="M93" s="23">
        <f>IF(A93="","",IFERROR(I93+J93-K93+L93,0))</f>
        <v/>
      </c>
      <c r="N93" s="10">
        <f>IF(A93="","",IFERROR(M93*G93,0))</f>
        <v/>
      </c>
      <c r="O93" s="9">
        <f>IF(A93="","",IF(M93&lt;0,"Stock négatif",IF(M93&lt;=H93,"À commander","Normal")))</f>
        <v/>
      </c>
    </row>
    <row r="94">
      <c r="A94" s="19" t="n"/>
      <c r="B94" s="20" t="n"/>
      <c r="C94" s="20" t="n"/>
      <c r="D94" s="19" t="n"/>
      <c r="E94" s="20" t="n"/>
      <c r="F94" s="20" t="n"/>
      <c r="G94" s="21" t="n"/>
      <c r="H94" s="22" t="n"/>
      <c r="I94" s="22" t="n"/>
      <c r="J94" s="23">
        <f>IF(A94="","",IFERROR(SUMIFS('Mouvements'!$F$6:$F$500,'Mouvements'!$C$6:$C$500,A94,'Mouvements'!$E$6:$E$500,"Entrée - achat")+SUMIFS('Mouvements'!$F$6:$F$500,'Mouvements'!$C$6:$C$500,A94,'Mouvements'!$E$6:$E$500,"Entrée - retour"),0))</f>
        <v/>
      </c>
      <c r="K94" s="23">
        <f>IF(A94="","",IFERROR(SUMIFS('Mouvements'!$F$6:$F$500,'Mouvements'!$C$6:$C$500,A94,'Mouvements'!$E$6:$E$500,"Sortie - production")+SUMIFS('Mouvements'!$F$6:$F$500,'Mouvements'!$C$6:$C$500,A94,'Mouvements'!$E$6:$E$500,"Sortie - perte"),0))</f>
        <v/>
      </c>
      <c r="L94" s="23">
        <f>IF(A94="","",IFERROR(SUMIFS('Mouvements'!$F$6:$F$500,'Mouvements'!$C$6:$C$500,A94,'Mouvements'!$E$6:$E$500,"Ajustement positif")-SUMIFS('Mouvements'!$F$6:$F$500,'Mouvements'!$C$6:$C$500,A94,'Mouvements'!$E$6:$E$500,"Ajustement négatif"),0))</f>
        <v/>
      </c>
      <c r="M94" s="23">
        <f>IF(A94="","",IFERROR(I94+J94-K94+L94,0))</f>
        <v/>
      </c>
      <c r="N94" s="10">
        <f>IF(A94="","",IFERROR(M94*G94,0))</f>
        <v/>
      </c>
      <c r="O94" s="9">
        <f>IF(A94="","",IF(M94&lt;0,"Stock négatif",IF(M94&lt;=H94,"À commander","Normal")))</f>
        <v/>
      </c>
    </row>
    <row r="95">
      <c r="A95" s="19" t="n"/>
      <c r="B95" s="20" t="n"/>
      <c r="C95" s="20" t="n"/>
      <c r="D95" s="19" t="n"/>
      <c r="E95" s="20" t="n"/>
      <c r="F95" s="20" t="n"/>
      <c r="G95" s="21" t="n"/>
      <c r="H95" s="22" t="n"/>
      <c r="I95" s="22" t="n"/>
      <c r="J95" s="23">
        <f>IF(A95="","",IFERROR(SUMIFS('Mouvements'!$F$6:$F$500,'Mouvements'!$C$6:$C$500,A95,'Mouvements'!$E$6:$E$500,"Entrée - achat")+SUMIFS('Mouvements'!$F$6:$F$500,'Mouvements'!$C$6:$C$500,A95,'Mouvements'!$E$6:$E$500,"Entrée - retour"),0))</f>
        <v/>
      </c>
      <c r="K95" s="23">
        <f>IF(A95="","",IFERROR(SUMIFS('Mouvements'!$F$6:$F$500,'Mouvements'!$C$6:$C$500,A95,'Mouvements'!$E$6:$E$500,"Sortie - production")+SUMIFS('Mouvements'!$F$6:$F$500,'Mouvements'!$C$6:$C$500,A95,'Mouvements'!$E$6:$E$500,"Sortie - perte"),0))</f>
        <v/>
      </c>
      <c r="L95" s="23">
        <f>IF(A95="","",IFERROR(SUMIFS('Mouvements'!$F$6:$F$500,'Mouvements'!$C$6:$C$500,A95,'Mouvements'!$E$6:$E$500,"Ajustement positif")-SUMIFS('Mouvements'!$F$6:$F$500,'Mouvements'!$C$6:$C$500,A95,'Mouvements'!$E$6:$E$500,"Ajustement négatif"),0))</f>
        <v/>
      </c>
      <c r="M95" s="23">
        <f>IF(A95="","",IFERROR(I95+J95-K95+L95,0))</f>
        <v/>
      </c>
      <c r="N95" s="10">
        <f>IF(A95="","",IFERROR(M95*G95,0))</f>
        <v/>
      </c>
      <c r="O95" s="9">
        <f>IF(A95="","",IF(M95&lt;0,"Stock négatif",IF(M95&lt;=H95,"À commander","Normal")))</f>
        <v/>
      </c>
    </row>
    <row r="96">
      <c r="A96" s="19" t="n"/>
      <c r="B96" s="20" t="n"/>
      <c r="C96" s="20" t="n"/>
      <c r="D96" s="19" t="n"/>
      <c r="E96" s="20" t="n"/>
      <c r="F96" s="20" t="n"/>
      <c r="G96" s="21" t="n"/>
      <c r="H96" s="22" t="n"/>
      <c r="I96" s="22" t="n"/>
      <c r="J96" s="23">
        <f>IF(A96="","",IFERROR(SUMIFS('Mouvements'!$F$6:$F$500,'Mouvements'!$C$6:$C$500,A96,'Mouvements'!$E$6:$E$500,"Entrée - achat")+SUMIFS('Mouvements'!$F$6:$F$500,'Mouvements'!$C$6:$C$500,A96,'Mouvements'!$E$6:$E$500,"Entrée - retour"),0))</f>
        <v/>
      </c>
      <c r="K96" s="23">
        <f>IF(A96="","",IFERROR(SUMIFS('Mouvements'!$F$6:$F$500,'Mouvements'!$C$6:$C$500,A96,'Mouvements'!$E$6:$E$500,"Sortie - production")+SUMIFS('Mouvements'!$F$6:$F$500,'Mouvements'!$C$6:$C$500,A96,'Mouvements'!$E$6:$E$500,"Sortie - perte"),0))</f>
        <v/>
      </c>
      <c r="L96" s="23">
        <f>IF(A96="","",IFERROR(SUMIFS('Mouvements'!$F$6:$F$500,'Mouvements'!$C$6:$C$500,A96,'Mouvements'!$E$6:$E$500,"Ajustement positif")-SUMIFS('Mouvements'!$F$6:$F$500,'Mouvements'!$C$6:$C$500,A96,'Mouvements'!$E$6:$E$500,"Ajustement négatif"),0))</f>
        <v/>
      </c>
      <c r="M96" s="23">
        <f>IF(A96="","",IFERROR(I96+J96-K96+L96,0))</f>
        <v/>
      </c>
      <c r="N96" s="10">
        <f>IF(A96="","",IFERROR(M96*G96,0))</f>
        <v/>
      </c>
      <c r="O96" s="9">
        <f>IF(A96="","",IF(M96&lt;0,"Stock négatif",IF(M96&lt;=H96,"À commander","Normal")))</f>
        <v/>
      </c>
    </row>
    <row r="97">
      <c r="A97" s="19" t="n"/>
      <c r="B97" s="20" t="n"/>
      <c r="C97" s="20" t="n"/>
      <c r="D97" s="19" t="n"/>
      <c r="E97" s="20" t="n"/>
      <c r="F97" s="20" t="n"/>
      <c r="G97" s="21" t="n"/>
      <c r="H97" s="22" t="n"/>
      <c r="I97" s="22" t="n"/>
      <c r="J97" s="23">
        <f>IF(A97="","",IFERROR(SUMIFS('Mouvements'!$F$6:$F$500,'Mouvements'!$C$6:$C$500,A97,'Mouvements'!$E$6:$E$500,"Entrée - achat")+SUMIFS('Mouvements'!$F$6:$F$500,'Mouvements'!$C$6:$C$500,A97,'Mouvements'!$E$6:$E$500,"Entrée - retour"),0))</f>
        <v/>
      </c>
      <c r="K97" s="23">
        <f>IF(A97="","",IFERROR(SUMIFS('Mouvements'!$F$6:$F$500,'Mouvements'!$C$6:$C$500,A97,'Mouvements'!$E$6:$E$500,"Sortie - production")+SUMIFS('Mouvements'!$F$6:$F$500,'Mouvements'!$C$6:$C$500,A97,'Mouvements'!$E$6:$E$500,"Sortie - perte"),0))</f>
        <v/>
      </c>
      <c r="L97" s="23">
        <f>IF(A97="","",IFERROR(SUMIFS('Mouvements'!$F$6:$F$500,'Mouvements'!$C$6:$C$500,A97,'Mouvements'!$E$6:$E$500,"Ajustement positif")-SUMIFS('Mouvements'!$F$6:$F$500,'Mouvements'!$C$6:$C$500,A97,'Mouvements'!$E$6:$E$500,"Ajustement négatif"),0))</f>
        <v/>
      </c>
      <c r="M97" s="23">
        <f>IF(A97="","",IFERROR(I97+J97-K97+L97,0))</f>
        <v/>
      </c>
      <c r="N97" s="10">
        <f>IF(A97="","",IFERROR(M97*G97,0))</f>
        <v/>
      </c>
      <c r="O97" s="9">
        <f>IF(A97="","",IF(M97&lt;0,"Stock négatif",IF(M97&lt;=H97,"À commander","Normal")))</f>
        <v/>
      </c>
    </row>
    <row r="98">
      <c r="A98" s="19" t="n"/>
      <c r="B98" s="20" t="n"/>
      <c r="C98" s="20" t="n"/>
      <c r="D98" s="19" t="n"/>
      <c r="E98" s="20" t="n"/>
      <c r="F98" s="20" t="n"/>
      <c r="G98" s="21" t="n"/>
      <c r="H98" s="22" t="n"/>
      <c r="I98" s="22" t="n"/>
      <c r="J98" s="23">
        <f>IF(A98="","",IFERROR(SUMIFS('Mouvements'!$F$6:$F$500,'Mouvements'!$C$6:$C$500,A98,'Mouvements'!$E$6:$E$500,"Entrée - achat")+SUMIFS('Mouvements'!$F$6:$F$500,'Mouvements'!$C$6:$C$500,A98,'Mouvements'!$E$6:$E$500,"Entrée - retour"),0))</f>
        <v/>
      </c>
      <c r="K98" s="23">
        <f>IF(A98="","",IFERROR(SUMIFS('Mouvements'!$F$6:$F$500,'Mouvements'!$C$6:$C$500,A98,'Mouvements'!$E$6:$E$500,"Sortie - production")+SUMIFS('Mouvements'!$F$6:$F$500,'Mouvements'!$C$6:$C$500,A98,'Mouvements'!$E$6:$E$500,"Sortie - perte"),0))</f>
        <v/>
      </c>
      <c r="L98" s="23">
        <f>IF(A98="","",IFERROR(SUMIFS('Mouvements'!$F$6:$F$500,'Mouvements'!$C$6:$C$500,A98,'Mouvements'!$E$6:$E$500,"Ajustement positif")-SUMIFS('Mouvements'!$F$6:$F$500,'Mouvements'!$C$6:$C$500,A98,'Mouvements'!$E$6:$E$500,"Ajustement négatif"),0))</f>
        <v/>
      </c>
      <c r="M98" s="23">
        <f>IF(A98="","",IFERROR(I98+J98-K98+L98,0))</f>
        <v/>
      </c>
      <c r="N98" s="10">
        <f>IF(A98="","",IFERROR(M98*G98,0))</f>
        <v/>
      </c>
      <c r="O98" s="9">
        <f>IF(A98="","",IF(M98&lt;0,"Stock négatif",IF(M98&lt;=H98,"À commander","Normal")))</f>
        <v/>
      </c>
    </row>
    <row r="99">
      <c r="A99" s="19" t="n"/>
      <c r="B99" s="20" t="n"/>
      <c r="C99" s="20" t="n"/>
      <c r="D99" s="19" t="n"/>
      <c r="E99" s="20" t="n"/>
      <c r="F99" s="20" t="n"/>
      <c r="G99" s="21" t="n"/>
      <c r="H99" s="22" t="n"/>
      <c r="I99" s="22" t="n"/>
      <c r="J99" s="23">
        <f>IF(A99="","",IFERROR(SUMIFS('Mouvements'!$F$6:$F$500,'Mouvements'!$C$6:$C$500,A99,'Mouvements'!$E$6:$E$500,"Entrée - achat")+SUMIFS('Mouvements'!$F$6:$F$500,'Mouvements'!$C$6:$C$500,A99,'Mouvements'!$E$6:$E$500,"Entrée - retour"),0))</f>
        <v/>
      </c>
      <c r="K99" s="23">
        <f>IF(A99="","",IFERROR(SUMIFS('Mouvements'!$F$6:$F$500,'Mouvements'!$C$6:$C$500,A99,'Mouvements'!$E$6:$E$500,"Sortie - production")+SUMIFS('Mouvements'!$F$6:$F$500,'Mouvements'!$C$6:$C$500,A99,'Mouvements'!$E$6:$E$500,"Sortie - perte"),0))</f>
        <v/>
      </c>
      <c r="L99" s="23">
        <f>IF(A99="","",IFERROR(SUMIFS('Mouvements'!$F$6:$F$500,'Mouvements'!$C$6:$C$500,A99,'Mouvements'!$E$6:$E$500,"Ajustement positif")-SUMIFS('Mouvements'!$F$6:$F$500,'Mouvements'!$C$6:$C$500,A99,'Mouvements'!$E$6:$E$500,"Ajustement négatif"),0))</f>
        <v/>
      </c>
      <c r="M99" s="23">
        <f>IF(A99="","",IFERROR(I99+J99-K99+L99,0))</f>
        <v/>
      </c>
      <c r="N99" s="10">
        <f>IF(A99="","",IFERROR(M99*G99,0))</f>
        <v/>
      </c>
      <c r="O99" s="9">
        <f>IF(A99="","",IF(M99&lt;0,"Stock négatif",IF(M99&lt;=H99,"À commander","Normal")))</f>
        <v/>
      </c>
    </row>
    <row r="100">
      <c r="A100" s="19" t="n"/>
      <c r="B100" s="20" t="n"/>
      <c r="C100" s="20" t="n"/>
      <c r="D100" s="19" t="n"/>
      <c r="E100" s="20" t="n"/>
      <c r="F100" s="20" t="n"/>
      <c r="G100" s="21" t="n"/>
      <c r="H100" s="22" t="n"/>
      <c r="I100" s="22" t="n"/>
      <c r="J100" s="23">
        <f>IF(A100="","",IFERROR(SUMIFS('Mouvements'!$F$6:$F$500,'Mouvements'!$C$6:$C$500,A100,'Mouvements'!$E$6:$E$500,"Entrée - achat")+SUMIFS('Mouvements'!$F$6:$F$500,'Mouvements'!$C$6:$C$500,A100,'Mouvements'!$E$6:$E$500,"Entrée - retour"),0))</f>
        <v/>
      </c>
      <c r="K100" s="23">
        <f>IF(A100="","",IFERROR(SUMIFS('Mouvements'!$F$6:$F$500,'Mouvements'!$C$6:$C$500,A100,'Mouvements'!$E$6:$E$500,"Sortie - production")+SUMIFS('Mouvements'!$F$6:$F$500,'Mouvements'!$C$6:$C$500,A100,'Mouvements'!$E$6:$E$500,"Sortie - perte"),0))</f>
        <v/>
      </c>
      <c r="L100" s="23">
        <f>IF(A100="","",IFERROR(SUMIFS('Mouvements'!$F$6:$F$500,'Mouvements'!$C$6:$C$500,A100,'Mouvements'!$E$6:$E$500,"Ajustement positif")-SUMIFS('Mouvements'!$F$6:$F$500,'Mouvements'!$C$6:$C$500,A100,'Mouvements'!$E$6:$E$500,"Ajustement négatif"),0))</f>
        <v/>
      </c>
      <c r="M100" s="23">
        <f>IF(A100="","",IFERROR(I100+J100-K100+L100,0))</f>
        <v/>
      </c>
      <c r="N100" s="10">
        <f>IF(A100="","",IFERROR(M100*G100,0))</f>
        <v/>
      </c>
      <c r="O100" s="9">
        <f>IF(A100="","",IF(M100&lt;0,"Stock négatif",IF(M100&lt;=H100,"À commander","Normal")))</f>
        <v/>
      </c>
    </row>
    <row r="101">
      <c r="A101" s="19" t="n"/>
      <c r="B101" s="20" t="n"/>
      <c r="C101" s="20" t="n"/>
      <c r="D101" s="19" t="n"/>
      <c r="E101" s="20" t="n"/>
      <c r="F101" s="20" t="n"/>
      <c r="G101" s="21" t="n"/>
      <c r="H101" s="22" t="n"/>
      <c r="I101" s="22" t="n"/>
      <c r="J101" s="23">
        <f>IF(A101="","",IFERROR(SUMIFS('Mouvements'!$F$6:$F$500,'Mouvements'!$C$6:$C$500,A101,'Mouvements'!$E$6:$E$500,"Entrée - achat")+SUMIFS('Mouvements'!$F$6:$F$500,'Mouvements'!$C$6:$C$500,A101,'Mouvements'!$E$6:$E$500,"Entrée - retour"),0))</f>
        <v/>
      </c>
      <c r="K101" s="23">
        <f>IF(A101="","",IFERROR(SUMIFS('Mouvements'!$F$6:$F$500,'Mouvements'!$C$6:$C$500,A101,'Mouvements'!$E$6:$E$500,"Sortie - production")+SUMIFS('Mouvements'!$F$6:$F$500,'Mouvements'!$C$6:$C$500,A101,'Mouvements'!$E$6:$E$500,"Sortie - perte"),0))</f>
        <v/>
      </c>
      <c r="L101" s="23">
        <f>IF(A101="","",IFERROR(SUMIFS('Mouvements'!$F$6:$F$500,'Mouvements'!$C$6:$C$500,A101,'Mouvements'!$E$6:$E$500,"Ajustement positif")-SUMIFS('Mouvements'!$F$6:$F$500,'Mouvements'!$C$6:$C$500,A101,'Mouvements'!$E$6:$E$500,"Ajustement négatif"),0))</f>
        <v/>
      </c>
      <c r="M101" s="23">
        <f>IF(A101="","",IFERROR(I101+J101-K101+L101,0))</f>
        <v/>
      </c>
      <c r="N101" s="10">
        <f>IF(A101="","",IFERROR(M101*G101,0))</f>
        <v/>
      </c>
      <c r="O101" s="9">
        <f>IF(A101="","",IF(M101&lt;0,"Stock négatif",IF(M101&lt;=H101,"À commander","Normal")))</f>
        <v/>
      </c>
    </row>
    <row r="102">
      <c r="A102" s="19" t="n"/>
      <c r="B102" s="20" t="n"/>
      <c r="C102" s="20" t="n"/>
      <c r="D102" s="19" t="n"/>
      <c r="E102" s="20" t="n"/>
      <c r="F102" s="20" t="n"/>
      <c r="G102" s="21" t="n"/>
      <c r="H102" s="22" t="n"/>
      <c r="I102" s="22" t="n"/>
      <c r="J102" s="23">
        <f>IF(A102="","",IFERROR(SUMIFS('Mouvements'!$F$6:$F$500,'Mouvements'!$C$6:$C$500,A102,'Mouvements'!$E$6:$E$500,"Entrée - achat")+SUMIFS('Mouvements'!$F$6:$F$500,'Mouvements'!$C$6:$C$500,A102,'Mouvements'!$E$6:$E$500,"Entrée - retour"),0))</f>
        <v/>
      </c>
      <c r="K102" s="23">
        <f>IF(A102="","",IFERROR(SUMIFS('Mouvements'!$F$6:$F$500,'Mouvements'!$C$6:$C$500,A102,'Mouvements'!$E$6:$E$500,"Sortie - production")+SUMIFS('Mouvements'!$F$6:$F$500,'Mouvements'!$C$6:$C$500,A102,'Mouvements'!$E$6:$E$500,"Sortie - perte"),0))</f>
        <v/>
      </c>
      <c r="L102" s="23">
        <f>IF(A102="","",IFERROR(SUMIFS('Mouvements'!$F$6:$F$500,'Mouvements'!$C$6:$C$500,A102,'Mouvements'!$E$6:$E$500,"Ajustement positif")-SUMIFS('Mouvements'!$F$6:$F$500,'Mouvements'!$C$6:$C$500,A102,'Mouvements'!$E$6:$E$500,"Ajustement négatif"),0))</f>
        <v/>
      </c>
      <c r="M102" s="23">
        <f>IF(A102="","",IFERROR(I102+J102-K102+L102,0))</f>
        <v/>
      </c>
      <c r="N102" s="10">
        <f>IF(A102="","",IFERROR(M102*G102,0))</f>
        <v/>
      </c>
      <c r="O102" s="9">
        <f>IF(A102="","",IF(M102&lt;0,"Stock négatif",IF(M102&lt;=H102,"À commander","Normal")))</f>
        <v/>
      </c>
    </row>
    <row r="103">
      <c r="A103" s="19" t="n"/>
      <c r="B103" s="20" t="n"/>
      <c r="C103" s="20" t="n"/>
      <c r="D103" s="19" t="n"/>
      <c r="E103" s="20" t="n"/>
      <c r="F103" s="20" t="n"/>
      <c r="G103" s="21" t="n"/>
      <c r="H103" s="22" t="n"/>
      <c r="I103" s="22" t="n"/>
      <c r="J103" s="23">
        <f>IF(A103="","",IFERROR(SUMIFS('Mouvements'!$F$6:$F$500,'Mouvements'!$C$6:$C$500,A103,'Mouvements'!$E$6:$E$500,"Entrée - achat")+SUMIFS('Mouvements'!$F$6:$F$500,'Mouvements'!$C$6:$C$500,A103,'Mouvements'!$E$6:$E$500,"Entrée - retour"),0))</f>
        <v/>
      </c>
      <c r="K103" s="23">
        <f>IF(A103="","",IFERROR(SUMIFS('Mouvements'!$F$6:$F$500,'Mouvements'!$C$6:$C$500,A103,'Mouvements'!$E$6:$E$500,"Sortie - production")+SUMIFS('Mouvements'!$F$6:$F$500,'Mouvements'!$C$6:$C$500,A103,'Mouvements'!$E$6:$E$500,"Sortie - perte"),0))</f>
        <v/>
      </c>
      <c r="L103" s="23">
        <f>IF(A103="","",IFERROR(SUMIFS('Mouvements'!$F$6:$F$500,'Mouvements'!$C$6:$C$500,A103,'Mouvements'!$E$6:$E$500,"Ajustement positif")-SUMIFS('Mouvements'!$F$6:$F$500,'Mouvements'!$C$6:$C$500,A103,'Mouvements'!$E$6:$E$500,"Ajustement négatif"),0))</f>
        <v/>
      </c>
      <c r="M103" s="23">
        <f>IF(A103="","",IFERROR(I103+J103-K103+L103,0))</f>
        <v/>
      </c>
      <c r="N103" s="10">
        <f>IF(A103="","",IFERROR(M103*G103,0))</f>
        <v/>
      </c>
      <c r="O103" s="9">
        <f>IF(A103="","",IF(M103&lt;0,"Stock négatif",IF(M103&lt;=H103,"À commander","Normal")))</f>
        <v/>
      </c>
    </row>
    <row r="104">
      <c r="A104" s="19" t="n"/>
      <c r="B104" s="20" t="n"/>
      <c r="C104" s="20" t="n"/>
      <c r="D104" s="19" t="n"/>
      <c r="E104" s="20" t="n"/>
      <c r="F104" s="20" t="n"/>
      <c r="G104" s="21" t="n"/>
      <c r="H104" s="22" t="n"/>
      <c r="I104" s="22" t="n"/>
      <c r="J104" s="23">
        <f>IF(A104="","",IFERROR(SUMIFS('Mouvements'!$F$6:$F$500,'Mouvements'!$C$6:$C$500,A104,'Mouvements'!$E$6:$E$500,"Entrée - achat")+SUMIFS('Mouvements'!$F$6:$F$500,'Mouvements'!$C$6:$C$500,A104,'Mouvements'!$E$6:$E$500,"Entrée - retour"),0))</f>
        <v/>
      </c>
      <c r="K104" s="23">
        <f>IF(A104="","",IFERROR(SUMIFS('Mouvements'!$F$6:$F$500,'Mouvements'!$C$6:$C$500,A104,'Mouvements'!$E$6:$E$500,"Sortie - production")+SUMIFS('Mouvements'!$F$6:$F$500,'Mouvements'!$C$6:$C$500,A104,'Mouvements'!$E$6:$E$500,"Sortie - perte"),0))</f>
        <v/>
      </c>
      <c r="L104" s="23">
        <f>IF(A104="","",IFERROR(SUMIFS('Mouvements'!$F$6:$F$500,'Mouvements'!$C$6:$C$500,A104,'Mouvements'!$E$6:$E$500,"Ajustement positif")-SUMIFS('Mouvements'!$F$6:$F$500,'Mouvements'!$C$6:$C$500,A104,'Mouvements'!$E$6:$E$500,"Ajustement négatif"),0))</f>
        <v/>
      </c>
      <c r="M104" s="23">
        <f>IF(A104="","",IFERROR(I104+J104-K104+L104,0))</f>
        <v/>
      </c>
      <c r="N104" s="10">
        <f>IF(A104="","",IFERROR(M104*G104,0))</f>
        <v/>
      </c>
      <c r="O104" s="9">
        <f>IF(A104="","",IF(M104&lt;0,"Stock négatif",IF(M104&lt;=H104,"À commander","Normal")))</f>
        <v/>
      </c>
    </row>
    <row r="105">
      <c r="A105" s="19" t="n"/>
      <c r="B105" s="20" t="n"/>
      <c r="C105" s="20" t="n"/>
      <c r="D105" s="19" t="n"/>
      <c r="E105" s="20" t="n"/>
      <c r="F105" s="20" t="n"/>
      <c r="G105" s="21" t="n"/>
      <c r="H105" s="22" t="n"/>
      <c r="I105" s="22" t="n"/>
      <c r="J105" s="23">
        <f>IF(A105="","",IFERROR(SUMIFS('Mouvements'!$F$6:$F$500,'Mouvements'!$C$6:$C$500,A105,'Mouvements'!$E$6:$E$500,"Entrée - achat")+SUMIFS('Mouvements'!$F$6:$F$500,'Mouvements'!$C$6:$C$500,A105,'Mouvements'!$E$6:$E$500,"Entrée - retour"),0))</f>
        <v/>
      </c>
      <c r="K105" s="23">
        <f>IF(A105="","",IFERROR(SUMIFS('Mouvements'!$F$6:$F$500,'Mouvements'!$C$6:$C$500,A105,'Mouvements'!$E$6:$E$500,"Sortie - production")+SUMIFS('Mouvements'!$F$6:$F$500,'Mouvements'!$C$6:$C$500,A105,'Mouvements'!$E$6:$E$500,"Sortie - perte"),0))</f>
        <v/>
      </c>
      <c r="L105" s="23">
        <f>IF(A105="","",IFERROR(SUMIFS('Mouvements'!$F$6:$F$500,'Mouvements'!$C$6:$C$500,A105,'Mouvements'!$E$6:$E$500,"Ajustement positif")-SUMIFS('Mouvements'!$F$6:$F$500,'Mouvements'!$C$6:$C$500,A105,'Mouvements'!$E$6:$E$500,"Ajustement négatif"),0))</f>
        <v/>
      </c>
      <c r="M105" s="23">
        <f>IF(A105="","",IFERROR(I105+J105-K105+L105,0))</f>
        <v/>
      </c>
      <c r="N105" s="10">
        <f>IF(A105="","",IFERROR(M105*G105,0))</f>
        <v/>
      </c>
      <c r="O105" s="9">
        <f>IF(A105="","",IF(M105&lt;0,"Stock négatif",IF(M105&lt;=H105,"À commander","Normal")))</f>
        <v/>
      </c>
    </row>
    <row r="106">
      <c r="A106" s="19" t="n"/>
      <c r="B106" s="20" t="n"/>
      <c r="C106" s="20" t="n"/>
      <c r="D106" s="19" t="n"/>
      <c r="E106" s="20" t="n"/>
      <c r="F106" s="20" t="n"/>
      <c r="G106" s="21" t="n"/>
      <c r="H106" s="22" t="n"/>
      <c r="I106" s="22" t="n"/>
      <c r="J106" s="23">
        <f>IF(A106="","",IFERROR(SUMIFS('Mouvements'!$F$6:$F$500,'Mouvements'!$C$6:$C$500,A106,'Mouvements'!$E$6:$E$500,"Entrée - achat")+SUMIFS('Mouvements'!$F$6:$F$500,'Mouvements'!$C$6:$C$500,A106,'Mouvements'!$E$6:$E$500,"Entrée - retour"),0))</f>
        <v/>
      </c>
      <c r="K106" s="23">
        <f>IF(A106="","",IFERROR(SUMIFS('Mouvements'!$F$6:$F$500,'Mouvements'!$C$6:$C$500,A106,'Mouvements'!$E$6:$E$500,"Sortie - production")+SUMIFS('Mouvements'!$F$6:$F$500,'Mouvements'!$C$6:$C$500,A106,'Mouvements'!$E$6:$E$500,"Sortie - perte"),0))</f>
        <v/>
      </c>
      <c r="L106" s="23">
        <f>IF(A106="","",IFERROR(SUMIFS('Mouvements'!$F$6:$F$500,'Mouvements'!$C$6:$C$500,A106,'Mouvements'!$E$6:$E$500,"Ajustement positif")-SUMIFS('Mouvements'!$F$6:$F$500,'Mouvements'!$C$6:$C$500,A106,'Mouvements'!$E$6:$E$500,"Ajustement négatif"),0))</f>
        <v/>
      </c>
      <c r="M106" s="23">
        <f>IF(A106="","",IFERROR(I106+J106-K106+L106,0))</f>
        <v/>
      </c>
      <c r="N106" s="10">
        <f>IF(A106="","",IFERROR(M106*G106,0))</f>
        <v/>
      </c>
      <c r="O106" s="9">
        <f>IF(A106="","",IF(M106&lt;0,"Stock négatif",IF(M106&lt;=H106,"À commander","Normal")))</f>
        <v/>
      </c>
    </row>
    <row r="107">
      <c r="A107" s="19" t="n"/>
      <c r="B107" s="20" t="n"/>
      <c r="C107" s="20" t="n"/>
      <c r="D107" s="19" t="n"/>
      <c r="E107" s="20" t="n"/>
      <c r="F107" s="20" t="n"/>
      <c r="G107" s="21" t="n"/>
      <c r="H107" s="22" t="n"/>
      <c r="I107" s="22" t="n"/>
      <c r="J107" s="23">
        <f>IF(A107="","",IFERROR(SUMIFS('Mouvements'!$F$6:$F$500,'Mouvements'!$C$6:$C$500,A107,'Mouvements'!$E$6:$E$500,"Entrée - achat")+SUMIFS('Mouvements'!$F$6:$F$500,'Mouvements'!$C$6:$C$500,A107,'Mouvements'!$E$6:$E$500,"Entrée - retour"),0))</f>
        <v/>
      </c>
      <c r="K107" s="23">
        <f>IF(A107="","",IFERROR(SUMIFS('Mouvements'!$F$6:$F$500,'Mouvements'!$C$6:$C$500,A107,'Mouvements'!$E$6:$E$500,"Sortie - production")+SUMIFS('Mouvements'!$F$6:$F$500,'Mouvements'!$C$6:$C$500,A107,'Mouvements'!$E$6:$E$500,"Sortie - perte"),0))</f>
        <v/>
      </c>
      <c r="L107" s="23">
        <f>IF(A107="","",IFERROR(SUMIFS('Mouvements'!$F$6:$F$500,'Mouvements'!$C$6:$C$500,A107,'Mouvements'!$E$6:$E$500,"Ajustement positif")-SUMIFS('Mouvements'!$F$6:$F$500,'Mouvements'!$C$6:$C$500,A107,'Mouvements'!$E$6:$E$500,"Ajustement négatif"),0))</f>
        <v/>
      </c>
      <c r="M107" s="23">
        <f>IF(A107="","",IFERROR(I107+J107-K107+L107,0))</f>
        <v/>
      </c>
      <c r="N107" s="10">
        <f>IF(A107="","",IFERROR(M107*G107,0))</f>
        <v/>
      </c>
      <c r="O107" s="9">
        <f>IF(A107="","",IF(M107&lt;0,"Stock négatif",IF(M107&lt;=H107,"À commander","Normal")))</f>
        <v/>
      </c>
    </row>
    <row r="108">
      <c r="A108" s="19" t="n"/>
      <c r="B108" s="20" t="n"/>
      <c r="C108" s="20" t="n"/>
      <c r="D108" s="19" t="n"/>
      <c r="E108" s="20" t="n"/>
      <c r="F108" s="20" t="n"/>
      <c r="G108" s="21" t="n"/>
      <c r="H108" s="22" t="n"/>
      <c r="I108" s="22" t="n"/>
      <c r="J108" s="23">
        <f>IF(A108="","",IFERROR(SUMIFS('Mouvements'!$F$6:$F$500,'Mouvements'!$C$6:$C$500,A108,'Mouvements'!$E$6:$E$500,"Entrée - achat")+SUMIFS('Mouvements'!$F$6:$F$500,'Mouvements'!$C$6:$C$500,A108,'Mouvements'!$E$6:$E$500,"Entrée - retour"),0))</f>
        <v/>
      </c>
      <c r="K108" s="23">
        <f>IF(A108="","",IFERROR(SUMIFS('Mouvements'!$F$6:$F$500,'Mouvements'!$C$6:$C$500,A108,'Mouvements'!$E$6:$E$500,"Sortie - production")+SUMIFS('Mouvements'!$F$6:$F$500,'Mouvements'!$C$6:$C$500,A108,'Mouvements'!$E$6:$E$500,"Sortie - perte"),0))</f>
        <v/>
      </c>
      <c r="L108" s="23">
        <f>IF(A108="","",IFERROR(SUMIFS('Mouvements'!$F$6:$F$500,'Mouvements'!$C$6:$C$500,A108,'Mouvements'!$E$6:$E$500,"Ajustement positif")-SUMIFS('Mouvements'!$F$6:$F$500,'Mouvements'!$C$6:$C$500,A108,'Mouvements'!$E$6:$E$500,"Ajustement négatif"),0))</f>
        <v/>
      </c>
      <c r="M108" s="23">
        <f>IF(A108="","",IFERROR(I108+J108-K108+L108,0))</f>
        <v/>
      </c>
      <c r="N108" s="10">
        <f>IF(A108="","",IFERROR(M108*G108,0))</f>
        <v/>
      </c>
      <c r="O108" s="9">
        <f>IF(A108="","",IF(M108&lt;0,"Stock négatif",IF(M108&lt;=H108,"À commander","Normal")))</f>
        <v/>
      </c>
    </row>
    <row r="109">
      <c r="A109" s="19" t="n"/>
      <c r="B109" s="20" t="n"/>
      <c r="C109" s="20" t="n"/>
      <c r="D109" s="19" t="n"/>
      <c r="E109" s="20" t="n"/>
      <c r="F109" s="20" t="n"/>
      <c r="G109" s="21" t="n"/>
      <c r="H109" s="22" t="n"/>
      <c r="I109" s="22" t="n"/>
      <c r="J109" s="23">
        <f>IF(A109="","",IFERROR(SUMIFS('Mouvements'!$F$6:$F$500,'Mouvements'!$C$6:$C$500,A109,'Mouvements'!$E$6:$E$500,"Entrée - achat")+SUMIFS('Mouvements'!$F$6:$F$500,'Mouvements'!$C$6:$C$500,A109,'Mouvements'!$E$6:$E$500,"Entrée - retour"),0))</f>
        <v/>
      </c>
      <c r="K109" s="23">
        <f>IF(A109="","",IFERROR(SUMIFS('Mouvements'!$F$6:$F$500,'Mouvements'!$C$6:$C$500,A109,'Mouvements'!$E$6:$E$500,"Sortie - production")+SUMIFS('Mouvements'!$F$6:$F$500,'Mouvements'!$C$6:$C$500,A109,'Mouvements'!$E$6:$E$500,"Sortie - perte"),0))</f>
        <v/>
      </c>
      <c r="L109" s="23">
        <f>IF(A109="","",IFERROR(SUMIFS('Mouvements'!$F$6:$F$500,'Mouvements'!$C$6:$C$500,A109,'Mouvements'!$E$6:$E$500,"Ajustement positif")-SUMIFS('Mouvements'!$F$6:$F$500,'Mouvements'!$C$6:$C$500,A109,'Mouvements'!$E$6:$E$500,"Ajustement négatif"),0))</f>
        <v/>
      </c>
      <c r="M109" s="23">
        <f>IF(A109="","",IFERROR(I109+J109-K109+L109,0))</f>
        <v/>
      </c>
      <c r="N109" s="10">
        <f>IF(A109="","",IFERROR(M109*G109,0))</f>
        <v/>
      </c>
      <c r="O109" s="9">
        <f>IF(A109="","",IF(M109&lt;0,"Stock négatif",IF(M109&lt;=H109,"À commander","Normal")))</f>
        <v/>
      </c>
    </row>
    <row r="110">
      <c r="A110" s="19" t="n"/>
      <c r="B110" s="20" t="n"/>
      <c r="C110" s="20" t="n"/>
      <c r="D110" s="19" t="n"/>
      <c r="E110" s="20" t="n"/>
      <c r="F110" s="20" t="n"/>
      <c r="G110" s="21" t="n"/>
      <c r="H110" s="22" t="n"/>
      <c r="I110" s="22" t="n"/>
      <c r="J110" s="23">
        <f>IF(A110="","",IFERROR(SUMIFS('Mouvements'!$F$6:$F$500,'Mouvements'!$C$6:$C$500,A110,'Mouvements'!$E$6:$E$500,"Entrée - achat")+SUMIFS('Mouvements'!$F$6:$F$500,'Mouvements'!$C$6:$C$500,A110,'Mouvements'!$E$6:$E$500,"Entrée - retour"),0))</f>
        <v/>
      </c>
      <c r="K110" s="23">
        <f>IF(A110="","",IFERROR(SUMIFS('Mouvements'!$F$6:$F$500,'Mouvements'!$C$6:$C$500,A110,'Mouvements'!$E$6:$E$500,"Sortie - production")+SUMIFS('Mouvements'!$F$6:$F$500,'Mouvements'!$C$6:$C$500,A110,'Mouvements'!$E$6:$E$500,"Sortie - perte"),0))</f>
        <v/>
      </c>
      <c r="L110" s="23">
        <f>IF(A110="","",IFERROR(SUMIFS('Mouvements'!$F$6:$F$500,'Mouvements'!$C$6:$C$500,A110,'Mouvements'!$E$6:$E$500,"Ajustement positif")-SUMIFS('Mouvements'!$F$6:$F$500,'Mouvements'!$C$6:$C$500,A110,'Mouvements'!$E$6:$E$500,"Ajustement négatif"),0))</f>
        <v/>
      </c>
      <c r="M110" s="23">
        <f>IF(A110="","",IFERROR(I110+J110-K110+L110,0))</f>
        <v/>
      </c>
      <c r="N110" s="10">
        <f>IF(A110="","",IFERROR(M110*G110,0))</f>
        <v/>
      </c>
      <c r="O110" s="9">
        <f>IF(A110="","",IF(M110&lt;0,"Stock négatif",IF(M110&lt;=H110,"À commander","Normal")))</f>
        <v/>
      </c>
    </row>
    <row r="111">
      <c r="A111" s="19" t="n"/>
      <c r="B111" s="20" t="n"/>
      <c r="C111" s="20" t="n"/>
      <c r="D111" s="19" t="n"/>
      <c r="E111" s="20" t="n"/>
      <c r="F111" s="20" t="n"/>
      <c r="G111" s="21" t="n"/>
      <c r="H111" s="22" t="n"/>
      <c r="I111" s="22" t="n"/>
      <c r="J111" s="23">
        <f>IF(A111="","",IFERROR(SUMIFS('Mouvements'!$F$6:$F$500,'Mouvements'!$C$6:$C$500,A111,'Mouvements'!$E$6:$E$500,"Entrée - achat")+SUMIFS('Mouvements'!$F$6:$F$500,'Mouvements'!$C$6:$C$500,A111,'Mouvements'!$E$6:$E$500,"Entrée - retour"),0))</f>
        <v/>
      </c>
      <c r="K111" s="23">
        <f>IF(A111="","",IFERROR(SUMIFS('Mouvements'!$F$6:$F$500,'Mouvements'!$C$6:$C$500,A111,'Mouvements'!$E$6:$E$500,"Sortie - production")+SUMIFS('Mouvements'!$F$6:$F$500,'Mouvements'!$C$6:$C$500,A111,'Mouvements'!$E$6:$E$500,"Sortie - perte"),0))</f>
        <v/>
      </c>
      <c r="L111" s="23">
        <f>IF(A111="","",IFERROR(SUMIFS('Mouvements'!$F$6:$F$500,'Mouvements'!$C$6:$C$500,A111,'Mouvements'!$E$6:$E$500,"Ajustement positif")-SUMIFS('Mouvements'!$F$6:$F$500,'Mouvements'!$C$6:$C$500,A111,'Mouvements'!$E$6:$E$500,"Ajustement négatif"),0))</f>
        <v/>
      </c>
      <c r="M111" s="23">
        <f>IF(A111="","",IFERROR(I111+J111-K111+L111,0))</f>
        <v/>
      </c>
      <c r="N111" s="10">
        <f>IF(A111="","",IFERROR(M111*G111,0))</f>
        <v/>
      </c>
      <c r="O111" s="9">
        <f>IF(A111="","",IF(M111&lt;0,"Stock négatif",IF(M111&lt;=H111,"À commander","Normal")))</f>
        <v/>
      </c>
    </row>
    <row r="112">
      <c r="A112" s="19" t="n"/>
      <c r="B112" s="20" t="n"/>
      <c r="C112" s="20" t="n"/>
      <c r="D112" s="19" t="n"/>
      <c r="E112" s="20" t="n"/>
      <c r="F112" s="20" t="n"/>
      <c r="G112" s="21" t="n"/>
      <c r="H112" s="22" t="n"/>
      <c r="I112" s="22" t="n"/>
      <c r="J112" s="23">
        <f>IF(A112="","",IFERROR(SUMIFS('Mouvements'!$F$6:$F$500,'Mouvements'!$C$6:$C$500,A112,'Mouvements'!$E$6:$E$500,"Entrée - achat")+SUMIFS('Mouvements'!$F$6:$F$500,'Mouvements'!$C$6:$C$500,A112,'Mouvements'!$E$6:$E$500,"Entrée - retour"),0))</f>
        <v/>
      </c>
      <c r="K112" s="23">
        <f>IF(A112="","",IFERROR(SUMIFS('Mouvements'!$F$6:$F$500,'Mouvements'!$C$6:$C$500,A112,'Mouvements'!$E$6:$E$500,"Sortie - production")+SUMIFS('Mouvements'!$F$6:$F$500,'Mouvements'!$C$6:$C$500,A112,'Mouvements'!$E$6:$E$500,"Sortie - perte"),0))</f>
        <v/>
      </c>
      <c r="L112" s="23">
        <f>IF(A112="","",IFERROR(SUMIFS('Mouvements'!$F$6:$F$500,'Mouvements'!$C$6:$C$500,A112,'Mouvements'!$E$6:$E$500,"Ajustement positif")-SUMIFS('Mouvements'!$F$6:$F$500,'Mouvements'!$C$6:$C$500,A112,'Mouvements'!$E$6:$E$500,"Ajustement négatif"),0))</f>
        <v/>
      </c>
      <c r="M112" s="23">
        <f>IF(A112="","",IFERROR(I112+J112-K112+L112,0))</f>
        <v/>
      </c>
      <c r="N112" s="10">
        <f>IF(A112="","",IFERROR(M112*G112,0))</f>
        <v/>
      </c>
      <c r="O112" s="9">
        <f>IF(A112="","",IF(M112&lt;0,"Stock négatif",IF(M112&lt;=H112,"À commander","Normal")))</f>
        <v/>
      </c>
    </row>
    <row r="113">
      <c r="A113" s="19" t="n"/>
      <c r="B113" s="20" t="n"/>
      <c r="C113" s="20" t="n"/>
      <c r="D113" s="19" t="n"/>
      <c r="E113" s="20" t="n"/>
      <c r="F113" s="20" t="n"/>
      <c r="G113" s="21" t="n"/>
      <c r="H113" s="22" t="n"/>
      <c r="I113" s="22" t="n"/>
      <c r="J113" s="23">
        <f>IF(A113="","",IFERROR(SUMIFS('Mouvements'!$F$6:$F$500,'Mouvements'!$C$6:$C$500,A113,'Mouvements'!$E$6:$E$500,"Entrée - achat")+SUMIFS('Mouvements'!$F$6:$F$500,'Mouvements'!$C$6:$C$500,A113,'Mouvements'!$E$6:$E$500,"Entrée - retour"),0))</f>
        <v/>
      </c>
      <c r="K113" s="23">
        <f>IF(A113="","",IFERROR(SUMIFS('Mouvements'!$F$6:$F$500,'Mouvements'!$C$6:$C$500,A113,'Mouvements'!$E$6:$E$500,"Sortie - production")+SUMIFS('Mouvements'!$F$6:$F$500,'Mouvements'!$C$6:$C$500,A113,'Mouvements'!$E$6:$E$500,"Sortie - perte"),0))</f>
        <v/>
      </c>
      <c r="L113" s="23">
        <f>IF(A113="","",IFERROR(SUMIFS('Mouvements'!$F$6:$F$500,'Mouvements'!$C$6:$C$500,A113,'Mouvements'!$E$6:$E$500,"Ajustement positif")-SUMIFS('Mouvements'!$F$6:$F$500,'Mouvements'!$C$6:$C$500,A113,'Mouvements'!$E$6:$E$500,"Ajustement négatif"),0))</f>
        <v/>
      </c>
      <c r="M113" s="23">
        <f>IF(A113="","",IFERROR(I113+J113-K113+L113,0))</f>
        <v/>
      </c>
      <c r="N113" s="10">
        <f>IF(A113="","",IFERROR(M113*G113,0))</f>
        <v/>
      </c>
      <c r="O113" s="9">
        <f>IF(A113="","",IF(M113&lt;0,"Stock négatif",IF(M113&lt;=H113,"À commander","Normal")))</f>
        <v/>
      </c>
    </row>
    <row r="114">
      <c r="A114" s="19" t="n"/>
      <c r="B114" s="20" t="n"/>
      <c r="C114" s="20" t="n"/>
      <c r="D114" s="19" t="n"/>
      <c r="E114" s="20" t="n"/>
      <c r="F114" s="20" t="n"/>
      <c r="G114" s="21" t="n"/>
      <c r="H114" s="22" t="n"/>
      <c r="I114" s="22" t="n"/>
      <c r="J114" s="23">
        <f>IF(A114="","",IFERROR(SUMIFS('Mouvements'!$F$6:$F$500,'Mouvements'!$C$6:$C$500,A114,'Mouvements'!$E$6:$E$500,"Entrée - achat")+SUMIFS('Mouvements'!$F$6:$F$500,'Mouvements'!$C$6:$C$500,A114,'Mouvements'!$E$6:$E$500,"Entrée - retour"),0))</f>
        <v/>
      </c>
      <c r="K114" s="23">
        <f>IF(A114="","",IFERROR(SUMIFS('Mouvements'!$F$6:$F$500,'Mouvements'!$C$6:$C$500,A114,'Mouvements'!$E$6:$E$500,"Sortie - production")+SUMIFS('Mouvements'!$F$6:$F$500,'Mouvements'!$C$6:$C$500,A114,'Mouvements'!$E$6:$E$500,"Sortie - perte"),0))</f>
        <v/>
      </c>
      <c r="L114" s="23">
        <f>IF(A114="","",IFERROR(SUMIFS('Mouvements'!$F$6:$F$500,'Mouvements'!$C$6:$C$500,A114,'Mouvements'!$E$6:$E$500,"Ajustement positif")-SUMIFS('Mouvements'!$F$6:$F$500,'Mouvements'!$C$6:$C$500,A114,'Mouvements'!$E$6:$E$500,"Ajustement négatif"),0))</f>
        <v/>
      </c>
      <c r="M114" s="23">
        <f>IF(A114="","",IFERROR(I114+J114-K114+L114,0))</f>
        <v/>
      </c>
      <c r="N114" s="10">
        <f>IF(A114="","",IFERROR(M114*G114,0))</f>
        <v/>
      </c>
      <c r="O114" s="9">
        <f>IF(A114="","",IF(M114&lt;0,"Stock négatif",IF(M114&lt;=H114,"À commander","Normal")))</f>
        <v/>
      </c>
    </row>
    <row r="115">
      <c r="A115" s="19" t="n"/>
      <c r="B115" s="20" t="n"/>
      <c r="C115" s="20" t="n"/>
      <c r="D115" s="19" t="n"/>
      <c r="E115" s="20" t="n"/>
      <c r="F115" s="20" t="n"/>
      <c r="G115" s="21" t="n"/>
      <c r="H115" s="22" t="n"/>
      <c r="I115" s="22" t="n"/>
      <c r="J115" s="23">
        <f>IF(A115="","",IFERROR(SUMIFS('Mouvements'!$F$6:$F$500,'Mouvements'!$C$6:$C$500,A115,'Mouvements'!$E$6:$E$500,"Entrée - achat")+SUMIFS('Mouvements'!$F$6:$F$500,'Mouvements'!$C$6:$C$500,A115,'Mouvements'!$E$6:$E$500,"Entrée - retour"),0))</f>
        <v/>
      </c>
      <c r="K115" s="23">
        <f>IF(A115="","",IFERROR(SUMIFS('Mouvements'!$F$6:$F$500,'Mouvements'!$C$6:$C$500,A115,'Mouvements'!$E$6:$E$500,"Sortie - production")+SUMIFS('Mouvements'!$F$6:$F$500,'Mouvements'!$C$6:$C$500,A115,'Mouvements'!$E$6:$E$500,"Sortie - perte"),0))</f>
        <v/>
      </c>
      <c r="L115" s="23">
        <f>IF(A115="","",IFERROR(SUMIFS('Mouvements'!$F$6:$F$500,'Mouvements'!$C$6:$C$500,A115,'Mouvements'!$E$6:$E$500,"Ajustement positif")-SUMIFS('Mouvements'!$F$6:$F$500,'Mouvements'!$C$6:$C$500,A115,'Mouvements'!$E$6:$E$500,"Ajustement négatif"),0))</f>
        <v/>
      </c>
      <c r="M115" s="23">
        <f>IF(A115="","",IFERROR(I115+J115-K115+L115,0))</f>
        <v/>
      </c>
      <c r="N115" s="10">
        <f>IF(A115="","",IFERROR(M115*G115,0))</f>
        <v/>
      </c>
      <c r="O115" s="9">
        <f>IF(A115="","",IF(M115&lt;0,"Stock négatif",IF(M115&lt;=H115,"À commander","Normal")))</f>
        <v/>
      </c>
    </row>
    <row r="116">
      <c r="A116" s="19" t="n"/>
      <c r="B116" s="20" t="n"/>
      <c r="C116" s="20" t="n"/>
      <c r="D116" s="19" t="n"/>
      <c r="E116" s="20" t="n"/>
      <c r="F116" s="20" t="n"/>
      <c r="G116" s="21" t="n"/>
      <c r="H116" s="22" t="n"/>
      <c r="I116" s="22" t="n"/>
      <c r="J116" s="23">
        <f>IF(A116="","",IFERROR(SUMIFS('Mouvements'!$F$6:$F$500,'Mouvements'!$C$6:$C$500,A116,'Mouvements'!$E$6:$E$500,"Entrée - achat")+SUMIFS('Mouvements'!$F$6:$F$500,'Mouvements'!$C$6:$C$500,A116,'Mouvements'!$E$6:$E$500,"Entrée - retour"),0))</f>
        <v/>
      </c>
      <c r="K116" s="23">
        <f>IF(A116="","",IFERROR(SUMIFS('Mouvements'!$F$6:$F$500,'Mouvements'!$C$6:$C$500,A116,'Mouvements'!$E$6:$E$500,"Sortie - production")+SUMIFS('Mouvements'!$F$6:$F$500,'Mouvements'!$C$6:$C$500,A116,'Mouvements'!$E$6:$E$500,"Sortie - perte"),0))</f>
        <v/>
      </c>
      <c r="L116" s="23">
        <f>IF(A116="","",IFERROR(SUMIFS('Mouvements'!$F$6:$F$500,'Mouvements'!$C$6:$C$500,A116,'Mouvements'!$E$6:$E$500,"Ajustement positif")-SUMIFS('Mouvements'!$F$6:$F$500,'Mouvements'!$C$6:$C$500,A116,'Mouvements'!$E$6:$E$500,"Ajustement négatif"),0))</f>
        <v/>
      </c>
      <c r="M116" s="23">
        <f>IF(A116="","",IFERROR(I116+J116-K116+L116,0))</f>
        <v/>
      </c>
      <c r="N116" s="10">
        <f>IF(A116="","",IFERROR(M116*G116,0))</f>
        <v/>
      </c>
      <c r="O116" s="9">
        <f>IF(A116="","",IF(M116&lt;0,"Stock négatif",IF(M116&lt;=H116,"À commander","Normal")))</f>
        <v/>
      </c>
    </row>
    <row r="117">
      <c r="A117" s="19" t="n"/>
      <c r="B117" s="20" t="n"/>
      <c r="C117" s="20" t="n"/>
      <c r="D117" s="19" t="n"/>
      <c r="E117" s="20" t="n"/>
      <c r="F117" s="20" t="n"/>
      <c r="G117" s="21" t="n"/>
      <c r="H117" s="22" t="n"/>
      <c r="I117" s="22" t="n"/>
      <c r="J117" s="23">
        <f>IF(A117="","",IFERROR(SUMIFS('Mouvements'!$F$6:$F$500,'Mouvements'!$C$6:$C$500,A117,'Mouvements'!$E$6:$E$500,"Entrée - achat")+SUMIFS('Mouvements'!$F$6:$F$500,'Mouvements'!$C$6:$C$500,A117,'Mouvements'!$E$6:$E$500,"Entrée - retour"),0))</f>
        <v/>
      </c>
      <c r="K117" s="23">
        <f>IF(A117="","",IFERROR(SUMIFS('Mouvements'!$F$6:$F$500,'Mouvements'!$C$6:$C$500,A117,'Mouvements'!$E$6:$E$500,"Sortie - production")+SUMIFS('Mouvements'!$F$6:$F$500,'Mouvements'!$C$6:$C$500,A117,'Mouvements'!$E$6:$E$500,"Sortie - perte"),0))</f>
        <v/>
      </c>
      <c r="L117" s="23">
        <f>IF(A117="","",IFERROR(SUMIFS('Mouvements'!$F$6:$F$500,'Mouvements'!$C$6:$C$500,A117,'Mouvements'!$E$6:$E$500,"Ajustement positif")-SUMIFS('Mouvements'!$F$6:$F$500,'Mouvements'!$C$6:$C$500,A117,'Mouvements'!$E$6:$E$500,"Ajustement négatif"),0))</f>
        <v/>
      </c>
      <c r="M117" s="23">
        <f>IF(A117="","",IFERROR(I117+J117-K117+L117,0))</f>
        <v/>
      </c>
      <c r="N117" s="10">
        <f>IF(A117="","",IFERROR(M117*G117,0))</f>
        <v/>
      </c>
      <c r="O117" s="9">
        <f>IF(A117="","",IF(M117&lt;0,"Stock négatif",IF(M117&lt;=H117,"À commander","Normal")))</f>
        <v/>
      </c>
    </row>
    <row r="118">
      <c r="A118" s="19" t="n"/>
      <c r="B118" s="20" t="n"/>
      <c r="C118" s="20" t="n"/>
      <c r="D118" s="19" t="n"/>
      <c r="E118" s="20" t="n"/>
      <c r="F118" s="20" t="n"/>
      <c r="G118" s="21" t="n"/>
      <c r="H118" s="22" t="n"/>
      <c r="I118" s="22" t="n"/>
      <c r="J118" s="23">
        <f>IF(A118="","",IFERROR(SUMIFS('Mouvements'!$F$6:$F$500,'Mouvements'!$C$6:$C$500,A118,'Mouvements'!$E$6:$E$500,"Entrée - achat")+SUMIFS('Mouvements'!$F$6:$F$500,'Mouvements'!$C$6:$C$500,A118,'Mouvements'!$E$6:$E$500,"Entrée - retour"),0))</f>
        <v/>
      </c>
      <c r="K118" s="23">
        <f>IF(A118="","",IFERROR(SUMIFS('Mouvements'!$F$6:$F$500,'Mouvements'!$C$6:$C$500,A118,'Mouvements'!$E$6:$E$500,"Sortie - production")+SUMIFS('Mouvements'!$F$6:$F$500,'Mouvements'!$C$6:$C$500,A118,'Mouvements'!$E$6:$E$500,"Sortie - perte"),0))</f>
        <v/>
      </c>
      <c r="L118" s="23">
        <f>IF(A118="","",IFERROR(SUMIFS('Mouvements'!$F$6:$F$500,'Mouvements'!$C$6:$C$500,A118,'Mouvements'!$E$6:$E$500,"Ajustement positif")-SUMIFS('Mouvements'!$F$6:$F$500,'Mouvements'!$C$6:$C$500,A118,'Mouvements'!$E$6:$E$500,"Ajustement négatif"),0))</f>
        <v/>
      </c>
      <c r="M118" s="23">
        <f>IF(A118="","",IFERROR(I118+J118-K118+L118,0))</f>
        <v/>
      </c>
      <c r="N118" s="10">
        <f>IF(A118="","",IFERROR(M118*G118,0))</f>
        <v/>
      </c>
      <c r="O118" s="9">
        <f>IF(A118="","",IF(M118&lt;0,"Stock négatif",IF(M118&lt;=H118,"À commander","Normal")))</f>
        <v/>
      </c>
    </row>
    <row r="119">
      <c r="A119" s="19" t="n"/>
      <c r="B119" s="20" t="n"/>
      <c r="C119" s="20" t="n"/>
      <c r="D119" s="19" t="n"/>
      <c r="E119" s="20" t="n"/>
      <c r="F119" s="20" t="n"/>
      <c r="G119" s="21" t="n"/>
      <c r="H119" s="22" t="n"/>
      <c r="I119" s="22" t="n"/>
      <c r="J119" s="23">
        <f>IF(A119="","",IFERROR(SUMIFS('Mouvements'!$F$6:$F$500,'Mouvements'!$C$6:$C$500,A119,'Mouvements'!$E$6:$E$500,"Entrée - achat")+SUMIFS('Mouvements'!$F$6:$F$500,'Mouvements'!$C$6:$C$500,A119,'Mouvements'!$E$6:$E$500,"Entrée - retour"),0))</f>
        <v/>
      </c>
      <c r="K119" s="23">
        <f>IF(A119="","",IFERROR(SUMIFS('Mouvements'!$F$6:$F$500,'Mouvements'!$C$6:$C$500,A119,'Mouvements'!$E$6:$E$500,"Sortie - production")+SUMIFS('Mouvements'!$F$6:$F$500,'Mouvements'!$C$6:$C$500,A119,'Mouvements'!$E$6:$E$500,"Sortie - perte"),0))</f>
        <v/>
      </c>
      <c r="L119" s="23">
        <f>IF(A119="","",IFERROR(SUMIFS('Mouvements'!$F$6:$F$500,'Mouvements'!$C$6:$C$500,A119,'Mouvements'!$E$6:$E$500,"Ajustement positif")-SUMIFS('Mouvements'!$F$6:$F$500,'Mouvements'!$C$6:$C$500,A119,'Mouvements'!$E$6:$E$500,"Ajustement négatif"),0))</f>
        <v/>
      </c>
      <c r="M119" s="23">
        <f>IF(A119="","",IFERROR(I119+J119-K119+L119,0))</f>
        <v/>
      </c>
      <c r="N119" s="10">
        <f>IF(A119="","",IFERROR(M119*G119,0))</f>
        <v/>
      </c>
      <c r="O119" s="9">
        <f>IF(A119="","",IF(M119&lt;0,"Stock négatif",IF(M119&lt;=H119,"À commander","Normal")))</f>
        <v/>
      </c>
    </row>
    <row r="120">
      <c r="A120" s="19" t="n"/>
      <c r="B120" s="20" t="n"/>
      <c r="C120" s="20" t="n"/>
      <c r="D120" s="19" t="n"/>
      <c r="E120" s="20" t="n"/>
      <c r="F120" s="20" t="n"/>
      <c r="G120" s="21" t="n"/>
      <c r="H120" s="22" t="n"/>
      <c r="I120" s="22" t="n"/>
      <c r="J120" s="23">
        <f>IF(A120="","",IFERROR(SUMIFS('Mouvements'!$F$6:$F$500,'Mouvements'!$C$6:$C$500,A120,'Mouvements'!$E$6:$E$500,"Entrée - achat")+SUMIFS('Mouvements'!$F$6:$F$500,'Mouvements'!$C$6:$C$500,A120,'Mouvements'!$E$6:$E$500,"Entrée - retour"),0))</f>
        <v/>
      </c>
      <c r="K120" s="23">
        <f>IF(A120="","",IFERROR(SUMIFS('Mouvements'!$F$6:$F$500,'Mouvements'!$C$6:$C$500,A120,'Mouvements'!$E$6:$E$500,"Sortie - production")+SUMIFS('Mouvements'!$F$6:$F$500,'Mouvements'!$C$6:$C$500,A120,'Mouvements'!$E$6:$E$500,"Sortie - perte"),0))</f>
        <v/>
      </c>
      <c r="L120" s="23">
        <f>IF(A120="","",IFERROR(SUMIFS('Mouvements'!$F$6:$F$500,'Mouvements'!$C$6:$C$500,A120,'Mouvements'!$E$6:$E$500,"Ajustement positif")-SUMIFS('Mouvements'!$F$6:$F$500,'Mouvements'!$C$6:$C$500,A120,'Mouvements'!$E$6:$E$500,"Ajustement négatif"),0))</f>
        <v/>
      </c>
      <c r="M120" s="23">
        <f>IF(A120="","",IFERROR(I120+J120-K120+L120,0))</f>
        <v/>
      </c>
      <c r="N120" s="10">
        <f>IF(A120="","",IFERROR(M120*G120,0))</f>
        <v/>
      </c>
      <c r="O120" s="9">
        <f>IF(A120="","",IF(M120&lt;0,"Stock négatif",IF(M120&lt;=H120,"À commander","Normal")))</f>
        <v/>
      </c>
    </row>
    <row r="121">
      <c r="A121" s="19" t="n"/>
      <c r="B121" s="20" t="n"/>
      <c r="C121" s="20" t="n"/>
      <c r="D121" s="19" t="n"/>
      <c r="E121" s="20" t="n"/>
      <c r="F121" s="20" t="n"/>
      <c r="G121" s="21" t="n"/>
      <c r="H121" s="22" t="n"/>
      <c r="I121" s="22" t="n"/>
      <c r="J121" s="23">
        <f>IF(A121="","",IFERROR(SUMIFS('Mouvements'!$F$6:$F$500,'Mouvements'!$C$6:$C$500,A121,'Mouvements'!$E$6:$E$500,"Entrée - achat")+SUMIFS('Mouvements'!$F$6:$F$500,'Mouvements'!$C$6:$C$500,A121,'Mouvements'!$E$6:$E$500,"Entrée - retour"),0))</f>
        <v/>
      </c>
      <c r="K121" s="23">
        <f>IF(A121="","",IFERROR(SUMIFS('Mouvements'!$F$6:$F$500,'Mouvements'!$C$6:$C$500,A121,'Mouvements'!$E$6:$E$500,"Sortie - production")+SUMIFS('Mouvements'!$F$6:$F$500,'Mouvements'!$C$6:$C$500,A121,'Mouvements'!$E$6:$E$500,"Sortie - perte"),0))</f>
        <v/>
      </c>
      <c r="L121" s="23">
        <f>IF(A121="","",IFERROR(SUMIFS('Mouvements'!$F$6:$F$500,'Mouvements'!$C$6:$C$500,A121,'Mouvements'!$E$6:$E$500,"Ajustement positif")-SUMIFS('Mouvements'!$F$6:$F$500,'Mouvements'!$C$6:$C$500,A121,'Mouvements'!$E$6:$E$500,"Ajustement négatif"),0))</f>
        <v/>
      </c>
      <c r="M121" s="23">
        <f>IF(A121="","",IFERROR(I121+J121-K121+L121,0))</f>
        <v/>
      </c>
      <c r="N121" s="10">
        <f>IF(A121="","",IFERROR(M121*G121,0))</f>
        <v/>
      </c>
      <c r="O121" s="9">
        <f>IF(A121="","",IF(M121&lt;0,"Stock négatif",IF(M121&lt;=H121,"À commander","Normal")))</f>
        <v/>
      </c>
    </row>
    <row r="122">
      <c r="A122" s="19" t="n"/>
      <c r="B122" s="20" t="n"/>
      <c r="C122" s="20" t="n"/>
      <c r="D122" s="19" t="n"/>
      <c r="E122" s="20" t="n"/>
      <c r="F122" s="20" t="n"/>
      <c r="G122" s="21" t="n"/>
      <c r="H122" s="22" t="n"/>
      <c r="I122" s="22" t="n"/>
      <c r="J122" s="23">
        <f>IF(A122="","",IFERROR(SUMIFS('Mouvements'!$F$6:$F$500,'Mouvements'!$C$6:$C$500,A122,'Mouvements'!$E$6:$E$500,"Entrée - achat")+SUMIFS('Mouvements'!$F$6:$F$500,'Mouvements'!$C$6:$C$500,A122,'Mouvements'!$E$6:$E$500,"Entrée - retour"),0))</f>
        <v/>
      </c>
      <c r="K122" s="23">
        <f>IF(A122="","",IFERROR(SUMIFS('Mouvements'!$F$6:$F$500,'Mouvements'!$C$6:$C$500,A122,'Mouvements'!$E$6:$E$500,"Sortie - production")+SUMIFS('Mouvements'!$F$6:$F$500,'Mouvements'!$C$6:$C$500,A122,'Mouvements'!$E$6:$E$500,"Sortie - perte"),0))</f>
        <v/>
      </c>
      <c r="L122" s="23">
        <f>IF(A122="","",IFERROR(SUMIFS('Mouvements'!$F$6:$F$500,'Mouvements'!$C$6:$C$500,A122,'Mouvements'!$E$6:$E$500,"Ajustement positif")-SUMIFS('Mouvements'!$F$6:$F$500,'Mouvements'!$C$6:$C$500,A122,'Mouvements'!$E$6:$E$500,"Ajustement négatif"),0))</f>
        <v/>
      </c>
      <c r="M122" s="23">
        <f>IF(A122="","",IFERROR(I122+J122-K122+L122,0))</f>
        <v/>
      </c>
      <c r="N122" s="10">
        <f>IF(A122="","",IFERROR(M122*G122,0))</f>
        <v/>
      </c>
      <c r="O122" s="9">
        <f>IF(A122="","",IF(M122&lt;0,"Stock négatif",IF(M122&lt;=H122,"À commander","Normal")))</f>
        <v/>
      </c>
    </row>
    <row r="123">
      <c r="A123" s="19" t="n"/>
      <c r="B123" s="20" t="n"/>
      <c r="C123" s="20" t="n"/>
      <c r="D123" s="19" t="n"/>
      <c r="E123" s="20" t="n"/>
      <c r="F123" s="20" t="n"/>
      <c r="G123" s="21" t="n"/>
      <c r="H123" s="22" t="n"/>
      <c r="I123" s="22" t="n"/>
      <c r="J123" s="23">
        <f>IF(A123="","",IFERROR(SUMIFS('Mouvements'!$F$6:$F$500,'Mouvements'!$C$6:$C$500,A123,'Mouvements'!$E$6:$E$500,"Entrée - achat")+SUMIFS('Mouvements'!$F$6:$F$500,'Mouvements'!$C$6:$C$500,A123,'Mouvements'!$E$6:$E$500,"Entrée - retour"),0))</f>
        <v/>
      </c>
      <c r="K123" s="23">
        <f>IF(A123="","",IFERROR(SUMIFS('Mouvements'!$F$6:$F$500,'Mouvements'!$C$6:$C$500,A123,'Mouvements'!$E$6:$E$500,"Sortie - production")+SUMIFS('Mouvements'!$F$6:$F$500,'Mouvements'!$C$6:$C$500,A123,'Mouvements'!$E$6:$E$500,"Sortie - perte"),0))</f>
        <v/>
      </c>
      <c r="L123" s="23">
        <f>IF(A123="","",IFERROR(SUMIFS('Mouvements'!$F$6:$F$500,'Mouvements'!$C$6:$C$500,A123,'Mouvements'!$E$6:$E$500,"Ajustement positif")-SUMIFS('Mouvements'!$F$6:$F$500,'Mouvements'!$C$6:$C$500,A123,'Mouvements'!$E$6:$E$500,"Ajustement négatif"),0))</f>
        <v/>
      </c>
      <c r="M123" s="23">
        <f>IF(A123="","",IFERROR(I123+J123-K123+L123,0))</f>
        <v/>
      </c>
      <c r="N123" s="10">
        <f>IF(A123="","",IFERROR(M123*G123,0))</f>
        <v/>
      </c>
      <c r="O123" s="9">
        <f>IF(A123="","",IF(M123&lt;0,"Stock négatif",IF(M123&lt;=H123,"À commander","Normal")))</f>
        <v/>
      </c>
    </row>
    <row r="124">
      <c r="A124" s="19" t="n"/>
      <c r="B124" s="20" t="n"/>
      <c r="C124" s="20" t="n"/>
      <c r="D124" s="19" t="n"/>
      <c r="E124" s="20" t="n"/>
      <c r="F124" s="20" t="n"/>
      <c r="G124" s="21" t="n"/>
      <c r="H124" s="22" t="n"/>
      <c r="I124" s="22" t="n"/>
      <c r="J124" s="23">
        <f>IF(A124="","",IFERROR(SUMIFS('Mouvements'!$F$6:$F$500,'Mouvements'!$C$6:$C$500,A124,'Mouvements'!$E$6:$E$500,"Entrée - achat")+SUMIFS('Mouvements'!$F$6:$F$500,'Mouvements'!$C$6:$C$500,A124,'Mouvements'!$E$6:$E$500,"Entrée - retour"),0))</f>
        <v/>
      </c>
      <c r="K124" s="23">
        <f>IF(A124="","",IFERROR(SUMIFS('Mouvements'!$F$6:$F$500,'Mouvements'!$C$6:$C$500,A124,'Mouvements'!$E$6:$E$500,"Sortie - production")+SUMIFS('Mouvements'!$F$6:$F$500,'Mouvements'!$C$6:$C$500,A124,'Mouvements'!$E$6:$E$500,"Sortie - perte"),0))</f>
        <v/>
      </c>
      <c r="L124" s="23">
        <f>IF(A124="","",IFERROR(SUMIFS('Mouvements'!$F$6:$F$500,'Mouvements'!$C$6:$C$500,A124,'Mouvements'!$E$6:$E$500,"Ajustement positif")-SUMIFS('Mouvements'!$F$6:$F$500,'Mouvements'!$C$6:$C$500,A124,'Mouvements'!$E$6:$E$500,"Ajustement négatif"),0))</f>
        <v/>
      </c>
      <c r="M124" s="23">
        <f>IF(A124="","",IFERROR(I124+J124-K124+L124,0))</f>
        <v/>
      </c>
      <c r="N124" s="10">
        <f>IF(A124="","",IFERROR(M124*G124,0))</f>
        <v/>
      </c>
      <c r="O124" s="9">
        <f>IF(A124="","",IF(M124&lt;0,"Stock négatif",IF(M124&lt;=H124,"À commander","Normal")))</f>
        <v/>
      </c>
    </row>
    <row r="125">
      <c r="A125" s="19" t="n"/>
      <c r="B125" s="20" t="n"/>
      <c r="C125" s="20" t="n"/>
      <c r="D125" s="19" t="n"/>
      <c r="E125" s="20" t="n"/>
      <c r="F125" s="20" t="n"/>
      <c r="G125" s="21" t="n"/>
      <c r="H125" s="22" t="n"/>
      <c r="I125" s="22" t="n"/>
      <c r="J125" s="23">
        <f>IF(A125="","",IFERROR(SUMIFS('Mouvements'!$F$6:$F$500,'Mouvements'!$C$6:$C$500,A125,'Mouvements'!$E$6:$E$500,"Entrée - achat")+SUMIFS('Mouvements'!$F$6:$F$500,'Mouvements'!$C$6:$C$500,A125,'Mouvements'!$E$6:$E$500,"Entrée - retour"),0))</f>
        <v/>
      </c>
      <c r="K125" s="23">
        <f>IF(A125="","",IFERROR(SUMIFS('Mouvements'!$F$6:$F$500,'Mouvements'!$C$6:$C$500,A125,'Mouvements'!$E$6:$E$500,"Sortie - production")+SUMIFS('Mouvements'!$F$6:$F$500,'Mouvements'!$C$6:$C$500,A125,'Mouvements'!$E$6:$E$500,"Sortie - perte"),0))</f>
        <v/>
      </c>
      <c r="L125" s="23">
        <f>IF(A125="","",IFERROR(SUMIFS('Mouvements'!$F$6:$F$500,'Mouvements'!$C$6:$C$500,A125,'Mouvements'!$E$6:$E$500,"Ajustement positif")-SUMIFS('Mouvements'!$F$6:$F$500,'Mouvements'!$C$6:$C$500,A125,'Mouvements'!$E$6:$E$500,"Ajustement négatif"),0))</f>
        <v/>
      </c>
      <c r="M125" s="23">
        <f>IF(A125="","",IFERROR(I125+J125-K125+L125,0))</f>
        <v/>
      </c>
      <c r="N125" s="10">
        <f>IF(A125="","",IFERROR(M125*G125,0))</f>
        <v/>
      </c>
      <c r="O125" s="9">
        <f>IF(A125="","",IF(M125&lt;0,"Stock négatif",IF(M125&lt;=H125,"À commander","Normal")))</f>
        <v/>
      </c>
    </row>
    <row r="126">
      <c r="A126" s="19" t="n"/>
      <c r="B126" s="20" t="n"/>
      <c r="C126" s="20" t="n"/>
      <c r="D126" s="19" t="n"/>
      <c r="E126" s="20" t="n"/>
      <c r="F126" s="20" t="n"/>
      <c r="G126" s="21" t="n"/>
      <c r="H126" s="22" t="n"/>
      <c r="I126" s="22" t="n"/>
      <c r="J126" s="23">
        <f>IF(A126="","",IFERROR(SUMIFS('Mouvements'!$F$6:$F$500,'Mouvements'!$C$6:$C$500,A126,'Mouvements'!$E$6:$E$500,"Entrée - achat")+SUMIFS('Mouvements'!$F$6:$F$500,'Mouvements'!$C$6:$C$500,A126,'Mouvements'!$E$6:$E$500,"Entrée - retour"),0))</f>
        <v/>
      </c>
      <c r="K126" s="23">
        <f>IF(A126="","",IFERROR(SUMIFS('Mouvements'!$F$6:$F$500,'Mouvements'!$C$6:$C$500,A126,'Mouvements'!$E$6:$E$500,"Sortie - production")+SUMIFS('Mouvements'!$F$6:$F$500,'Mouvements'!$C$6:$C$500,A126,'Mouvements'!$E$6:$E$500,"Sortie - perte"),0))</f>
        <v/>
      </c>
      <c r="L126" s="23">
        <f>IF(A126="","",IFERROR(SUMIFS('Mouvements'!$F$6:$F$500,'Mouvements'!$C$6:$C$500,A126,'Mouvements'!$E$6:$E$500,"Ajustement positif")-SUMIFS('Mouvements'!$F$6:$F$500,'Mouvements'!$C$6:$C$500,A126,'Mouvements'!$E$6:$E$500,"Ajustement négatif"),0))</f>
        <v/>
      </c>
      <c r="M126" s="23">
        <f>IF(A126="","",IFERROR(I126+J126-K126+L126,0))</f>
        <v/>
      </c>
      <c r="N126" s="10">
        <f>IF(A126="","",IFERROR(M126*G126,0))</f>
        <v/>
      </c>
      <c r="O126" s="9">
        <f>IF(A126="","",IF(M126&lt;0,"Stock négatif",IF(M126&lt;=H126,"À commander","Normal")))</f>
        <v/>
      </c>
    </row>
    <row r="127">
      <c r="A127" s="19" t="n"/>
      <c r="B127" s="20" t="n"/>
      <c r="C127" s="20" t="n"/>
      <c r="D127" s="19" t="n"/>
      <c r="E127" s="20" t="n"/>
      <c r="F127" s="20" t="n"/>
      <c r="G127" s="21" t="n"/>
      <c r="H127" s="22" t="n"/>
      <c r="I127" s="22" t="n"/>
      <c r="J127" s="23">
        <f>IF(A127="","",IFERROR(SUMIFS('Mouvements'!$F$6:$F$500,'Mouvements'!$C$6:$C$500,A127,'Mouvements'!$E$6:$E$500,"Entrée - achat")+SUMIFS('Mouvements'!$F$6:$F$500,'Mouvements'!$C$6:$C$500,A127,'Mouvements'!$E$6:$E$500,"Entrée - retour"),0))</f>
        <v/>
      </c>
      <c r="K127" s="23">
        <f>IF(A127="","",IFERROR(SUMIFS('Mouvements'!$F$6:$F$500,'Mouvements'!$C$6:$C$500,A127,'Mouvements'!$E$6:$E$500,"Sortie - production")+SUMIFS('Mouvements'!$F$6:$F$500,'Mouvements'!$C$6:$C$500,A127,'Mouvements'!$E$6:$E$500,"Sortie - perte"),0))</f>
        <v/>
      </c>
      <c r="L127" s="23">
        <f>IF(A127="","",IFERROR(SUMIFS('Mouvements'!$F$6:$F$500,'Mouvements'!$C$6:$C$500,A127,'Mouvements'!$E$6:$E$500,"Ajustement positif")-SUMIFS('Mouvements'!$F$6:$F$500,'Mouvements'!$C$6:$C$500,A127,'Mouvements'!$E$6:$E$500,"Ajustement négatif"),0))</f>
        <v/>
      </c>
      <c r="M127" s="23">
        <f>IF(A127="","",IFERROR(I127+J127-K127+L127,0))</f>
        <v/>
      </c>
      <c r="N127" s="10">
        <f>IF(A127="","",IFERROR(M127*G127,0))</f>
        <v/>
      </c>
      <c r="O127" s="9">
        <f>IF(A127="","",IF(M127&lt;0,"Stock négatif",IF(M127&lt;=H127,"À commander","Normal")))</f>
        <v/>
      </c>
    </row>
    <row r="128">
      <c r="A128" s="19" t="n"/>
      <c r="B128" s="20" t="n"/>
      <c r="C128" s="20" t="n"/>
      <c r="D128" s="19" t="n"/>
      <c r="E128" s="20" t="n"/>
      <c r="F128" s="20" t="n"/>
      <c r="G128" s="21" t="n"/>
      <c r="H128" s="22" t="n"/>
      <c r="I128" s="22" t="n"/>
      <c r="J128" s="23">
        <f>IF(A128="","",IFERROR(SUMIFS('Mouvements'!$F$6:$F$500,'Mouvements'!$C$6:$C$500,A128,'Mouvements'!$E$6:$E$500,"Entrée - achat")+SUMIFS('Mouvements'!$F$6:$F$500,'Mouvements'!$C$6:$C$500,A128,'Mouvements'!$E$6:$E$500,"Entrée - retour"),0))</f>
        <v/>
      </c>
      <c r="K128" s="23">
        <f>IF(A128="","",IFERROR(SUMIFS('Mouvements'!$F$6:$F$500,'Mouvements'!$C$6:$C$500,A128,'Mouvements'!$E$6:$E$500,"Sortie - production")+SUMIFS('Mouvements'!$F$6:$F$500,'Mouvements'!$C$6:$C$500,A128,'Mouvements'!$E$6:$E$500,"Sortie - perte"),0))</f>
        <v/>
      </c>
      <c r="L128" s="23">
        <f>IF(A128="","",IFERROR(SUMIFS('Mouvements'!$F$6:$F$500,'Mouvements'!$C$6:$C$500,A128,'Mouvements'!$E$6:$E$500,"Ajustement positif")-SUMIFS('Mouvements'!$F$6:$F$500,'Mouvements'!$C$6:$C$500,A128,'Mouvements'!$E$6:$E$500,"Ajustement négatif"),0))</f>
        <v/>
      </c>
      <c r="M128" s="23">
        <f>IF(A128="","",IFERROR(I128+J128-K128+L128,0))</f>
        <v/>
      </c>
      <c r="N128" s="10">
        <f>IF(A128="","",IFERROR(M128*G128,0))</f>
        <v/>
      </c>
      <c r="O128" s="9">
        <f>IF(A128="","",IF(M128&lt;0,"Stock négatif",IF(M128&lt;=H128,"À commander","Normal")))</f>
        <v/>
      </c>
    </row>
    <row r="129">
      <c r="A129" s="19" t="n"/>
      <c r="B129" s="20" t="n"/>
      <c r="C129" s="20" t="n"/>
      <c r="D129" s="19" t="n"/>
      <c r="E129" s="20" t="n"/>
      <c r="F129" s="20" t="n"/>
      <c r="G129" s="21" t="n"/>
      <c r="H129" s="22" t="n"/>
      <c r="I129" s="22" t="n"/>
      <c r="J129" s="23">
        <f>IF(A129="","",IFERROR(SUMIFS('Mouvements'!$F$6:$F$500,'Mouvements'!$C$6:$C$500,A129,'Mouvements'!$E$6:$E$500,"Entrée - achat")+SUMIFS('Mouvements'!$F$6:$F$500,'Mouvements'!$C$6:$C$500,A129,'Mouvements'!$E$6:$E$500,"Entrée - retour"),0))</f>
        <v/>
      </c>
      <c r="K129" s="23">
        <f>IF(A129="","",IFERROR(SUMIFS('Mouvements'!$F$6:$F$500,'Mouvements'!$C$6:$C$500,A129,'Mouvements'!$E$6:$E$500,"Sortie - production")+SUMIFS('Mouvements'!$F$6:$F$500,'Mouvements'!$C$6:$C$500,A129,'Mouvements'!$E$6:$E$500,"Sortie - perte"),0))</f>
        <v/>
      </c>
      <c r="L129" s="23">
        <f>IF(A129="","",IFERROR(SUMIFS('Mouvements'!$F$6:$F$500,'Mouvements'!$C$6:$C$500,A129,'Mouvements'!$E$6:$E$500,"Ajustement positif")-SUMIFS('Mouvements'!$F$6:$F$500,'Mouvements'!$C$6:$C$500,A129,'Mouvements'!$E$6:$E$500,"Ajustement négatif"),0))</f>
        <v/>
      </c>
      <c r="M129" s="23">
        <f>IF(A129="","",IFERROR(I129+J129-K129+L129,0))</f>
        <v/>
      </c>
      <c r="N129" s="10">
        <f>IF(A129="","",IFERROR(M129*G129,0))</f>
        <v/>
      </c>
      <c r="O129" s="9">
        <f>IF(A129="","",IF(M129&lt;0,"Stock négatif",IF(M129&lt;=H129,"À commander","Normal")))</f>
        <v/>
      </c>
    </row>
    <row r="130">
      <c r="A130" s="19" t="n"/>
      <c r="B130" s="20" t="n"/>
      <c r="C130" s="20" t="n"/>
      <c r="D130" s="19" t="n"/>
      <c r="E130" s="20" t="n"/>
      <c r="F130" s="20" t="n"/>
      <c r="G130" s="21" t="n"/>
      <c r="H130" s="22" t="n"/>
      <c r="I130" s="22" t="n"/>
      <c r="J130" s="23">
        <f>IF(A130="","",IFERROR(SUMIFS('Mouvements'!$F$6:$F$500,'Mouvements'!$C$6:$C$500,A130,'Mouvements'!$E$6:$E$500,"Entrée - achat")+SUMIFS('Mouvements'!$F$6:$F$500,'Mouvements'!$C$6:$C$500,A130,'Mouvements'!$E$6:$E$500,"Entrée - retour"),0))</f>
        <v/>
      </c>
      <c r="K130" s="23">
        <f>IF(A130="","",IFERROR(SUMIFS('Mouvements'!$F$6:$F$500,'Mouvements'!$C$6:$C$500,A130,'Mouvements'!$E$6:$E$500,"Sortie - production")+SUMIFS('Mouvements'!$F$6:$F$500,'Mouvements'!$C$6:$C$500,A130,'Mouvements'!$E$6:$E$500,"Sortie - perte"),0))</f>
        <v/>
      </c>
      <c r="L130" s="23">
        <f>IF(A130="","",IFERROR(SUMIFS('Mouvements'!$F$6:$F$500,'Mouvements'!$C$6:$C$500,A130,'Mouvements'!$E$6:$E$500,"Ajustement positif")-SUMIFS('Mouvements'!$F$6:$F$500,'Mouvements'!$C$6:$C$500,A130,'Mouvements'!$E$6:$E$500,"Ajustement négatif"),0))</f>
        <v/>
      </c>
      <c r="M130" s="23">
        <f>IF(A130="","",IFERROR(I130+J130-K130+L130,0))</f>
        <v/>
      </c>
      <c r="N130" s="10">
        <f>IF(A130="","",IFERROR(M130*G130,0))</f>
        <v/>
      </c>
      <c r="O130" s="9">
        <f>IF(A130="","",IF(M130&lt;0,"Stock négatif",IF(M130&lt;=H130,"À commander","Normal")))</f>
        <v/>
      </c>
    </row>
    <row r="131">
      <c r="A131" s="19" t="n"/>
      <c r="B131" s="20" t="n"/>
      <c r="C131" s="20" t="n"/>
      <c r="D131" s="19" t="n"/>
      <c r="E131" s="20" t="n"/>
      <c r="F131" s="20" t="n"/>
      <c r="G131" s="21" t="n"/>
      <c r="H131" s="22" t="n"/>
      <c r="I131" s="22" t="n"/>
      <c r="J131" s="23">
        <f>IF(A131="","",IFERROR(SUMIFS('Mouvements'!$F$6:$F$500,'Mouvements'!$C$6:$C$500,A131,'Mouvements'!$E$6:$E$500,"Entrée - achat")+SUMIFS('Mouvements'!$F$6:$F$500,'Mouvements'!$C$6:$C$500,A131,'Mouvements'!$E$6:$E$500,"Entrée - retour"),0))</f>
        <v/>
      </c>
      <c r="K131" s="23">
        <f>IF(A131="","",IFERROR(SUMIFS('Mouvements'!$F$6:$F$500,'Mouvements'!$C$6:$C$500,A131,'Mouvements'!$E$6:$E$500,"Sortie - production")+SUMIFS('Mouvements'!$F$6:$F$500,'Mouvements'!$C$6:$C$500,A131,'Mouvements'!$E$6:$E$500,"Sortie - perte"),0))</f>
        <v/>
      </c>
      <c r="L131" s="23">
        <f>IF(A131="","",IFERROR(SUMIFS('Mouvements'!$F$6:$F$500,'Mouvements'!$C$6:$C$500,A131,'Mouvements'!$E$6:$E$500,"Ajustement positif")-SUMIFS('Mouvements'!$F$6:$F$500,'Mouvements'!$C$6:$C$500,A131,'Mouvements'!$E$6:$E$500,"Ajustement négatif"),0))</f>
        <v/>
      </c>
      <c r="M131" s="23">
        <f>IF(A131="","",IFERROR(I131+J131-K131+L131,0))</f>
        <v/>
      </c>
      <c r="N131" s="10">
        <f>IF(A131="","",IFERROR(M131*G131,0))</f>
        <v/>
      </c>
      <c r="O131" s="9">
        <f>IF(A131="","",IF(M131&lt;0,"Stock négatif",IF(M131&lt;=H131,"À commander","Normal")))</f>
        <v/>
      </c>
    </row>
    <row r="132">
      <c r="A132" s="19" t="n"/>
      <c r="B132" s="20" t="n"/>
      <c r="C132" s="20" t="n"/>
      <c r="D132" s="19" t="n"/>
      <c r="E132" s="20" t="n"/>
      <c r="F132" s="20" t="n"/>
      <c r="G132" s="21" t="n"/>
      <c r="H132" s="22" t="n"/>
      <c r="I132" s="22" t="n"/>
      <c r="J132" s="23">
        <f>IF(A132="","",IFERROR(SUMIFS('Mouvements'!$F$6:$F$500,'Mouvements'!$C$6:$C$500,A132,'Mouvements'!$E$6:$E$500,"Entrée - achat")+SUMIFS('Mouvements'!$F$6:$F$500,'Mouvements'!$C$6:$C$500,A132,'Mouvements'!$E$6:$E$500,"Entrée - retour"),0))</f>
        <v/>
      </c>
      <c r="K132" s="23">
        <f>IF(A132="","",IFERROR(SUMIFS('Mouvements'!$F$6:$F$500,'Mouvements'!$C$6:$C$500,A132,'Mouvements'!$E$6:$E$500,"Sortie - production")+SUMIFS('Mouvements'!$F$6:$F$500,'Mouvements'!$C$6:$C$500,A132,'Mouvements'!$E$6:$E$500,"Sortie - perte"),0))</f>
        <v/>
      </c>
      <c r="L132" s="23">
        <f>IF(A132="","",IFERROR(SUMIFS('Mouvements'!$F$6:$F$500,'Mouvements'!$C$6:$C$500,A132,'Mouvements'!$E$6:$E$500,"Ajustement positif")-SUMIFS('Mouvements'!$F$6:$F$500,'Mouvements'!$C$6:$C$500,A132,'Mouvements'!$E$6:$E$500,"Ajustement négatif"),0))</f>
        <v/>
      </c>
      <c r="M132" s="23">
        <f>IF(A132="","",IFERROR(I132+J132-K132+L132,0))</f>
        <v/>
      </c>
      <c r="N132" s="10">
        <f>IF(A132="","",IFERROR(M132*G132,0))</f>
        <v/>
      </c>
      <c r="O132" s="9">
        <f>IF(A132="","",IF(M132&lt;0,"Stock négatif",IF(M132&lt;=H132,"À commander","Normal")))</f>
        <v/>
      </c>
    </row>
    <row r="133">
      <c r="A133" s="19" t="n"/>
      <c r="B133" s="20" t="n"/>
      <c r="C133" s="20" t="n"/>
      <c r="D133" s="19" t="n"/>
      <c r="E133" s="20" t="n"/>
      <c r="F133" s="20" t="n"/>
      <c r="G133" s="21" t="n"/>
      <c r="H133" s="22" t="n"/>
      <c r="I133" s="22" t="n"/>
      <c r="J133" s="23">
        <f>IF(A133="","",IFERROR(SUMIFS('Mouvements'!$F$6:$F$500,'Mouvements'!$C$6:$C$500,A133,'Mouvements'!$E$6:$E$500,"Entrée - achat")+SUMIFS('Mouvements'!$F$6:$F$500,'Mouvements'!$C$6:$C$500,A133,'Mouvements'!$E$6:$E$500,"Entrée - retour"),0))</f>
        <v/>
      </c>
      <c r="K133" s="23">
        <f>IF(A133="","",IFERROR(SUMIFS('Mouvements'!$F$6:$F$500,'Mouvements'!$C$6:$C$500,A133,'Mouvements'!$E$6:$E$500,"Sortie - production")+SUMIFS('Mouvements'!$F$6:$F$500,'Mouvements'!$C$6:$C$500,A133,'Mouvements'!$E$6:$E$500,"Sortie - perte"),0))</f>
        <v/>
      </c>
      <c r="L133" s="23">
        <f>IF(A133="","",IFERROR(SUMIFS('Mouvements'!$F$6:$F$500,'Mouvements'!$C$6:$C$500,A133,'Mouvements'!$E$6:$E$500,"Ajustement positif")-SUMIFS('Mouvements'!$F$6:$F$500,'Mouvements'!$C$6:$C$500,A133,'Mouvements'!$E$6:$E$500,"Ajustement négatif"),0))</f>
        <v/>
      </c>
      <c r="M133" s="23">
        <f>IF(A133="","",IFERROR(I133+J133-K133+L133,0))</f>
        <v/>
      </c>
      <c r="N133" s="10">
        <f>IF(A133="","",IFERROR(M133*G133,0))</f>
        <v/>
      </c>
      <c r="O133" s="9">
        <f>IF(A133="","",IF(M133&lt;0,"Stock négatif",IF(M133&lt;=H133,"À commander","Normal")))</f>
        <v/>
      </c>
    </row>
    <row r="134">
      <c r="A134" s="19" t="n"/>
      <c r="B134" s="20" t="n"/>
      <c r="C134" s="20" t="n"/>
      <c r="D134" s="19" t="n"/>
      <c r="E134" s="20" t="n"/>
      <c r="F134" s="20" t="n"/>
      <c r="G134" s="21" t="n"/>
      <c r="H134" s="22" t="n"/>
      <c r="I134" s="22" t="n"/>
      <c r="J134" s="23">
        <f>IF(A134="","",IFERROR(SUMIFS('Mouvements'!$F$6:$F$500,'Mouvements'!$C$6:$C$500,A134,'Mouvements'!$E$6:$E$500,"Entrée - achat")+SUMIFS('Mouvements'!$F$6:$F$500,'Mouvements'!$C$6:$C$500,A134,'Mouvements'!$E$6:$E$500,"Entrée - retour"),0))</f>
        <v/>
      </c>
      <c r="K134" s="23">
        <f>IF(A134="","",IFERROR(SUMIFS('Mouvements'!$F$6:$F$500,'Mouvements'!$C$6:$C$500,A134,'Mouvements'!$E$6:$E$500,"Sortie - production")+SUMIFS('Mouvements'!$F$6:$F$500,'Mouvements'!$C$6:$C$500,A134,'Mouvements'!$E$6:$E$500,"Sortie - perte"),0))</f>
        <v/>
      </c>
      <c r="L134" s="23">
        <f>IF(A134="","",IFERROR(SUMIFS('Mouvements'!$F$6:$F$500,'Mouvements'!$C$6:$C$500,A134,'Mouvements'!$E$6:$E$500,"Ajustement positif")-SUMIFS('Mouvements'!$F$6:$F$500,'Mouvements'!$C$6:$C$500,A134,'Mouvements'!$E$6:$E$500,"Ajustement négatif"),0))</f>
        <v/>
      </c>
      <c r="M134" s="23">
        <f>IF(A134="","",IFERROR(I134+J134-K134+L134,0))</f>
        <v/>
      </c>
      <c r="N134" s="10">
        <f>IF(A134="","",IFERROR(M134*G134,0))</f>
        <v/>
      </c>
      <c r="O134" s="9">
        <f>IF(A134="","",IF(M134&lt;0,"Stock négatif",IF(M134&lt;=H134,"À commander","Normal")))</f>
        <v/>
      </c>
    </row>
    <row r="135">
      <c r="A135" s="19" t="n"/>
      <c r="B135" s="20" t="n"/>
      <c r="C135" s="20" t="n"/>
      <c r="D135" s="19" t="n"/>
      <c r="E135" s="20" t="n"/>
      <c r="F135" s="20" t="n"/>
      <c r="G135" s="21" t="n"/>
      <c r="H135" s="22" t="n"/>
      <c r="I135" s="22" t="n"/>
      <c r="J135" s="23">
        <f>IF(A135="","",IFERROR(SUMIFS('Mouvements'!$F$6:$F$500,'Mouvements'!$C$6:$C$500,A135,'Mouvements'!$E$6:$E$500,"Entrée - achat")+SUMIFS('Mouvements'!$F$6:$F$500,'Mouvements'!$C$6:$C$500,A135,'Mouvements'!$E$6:$E$500,"Entrée - retour"),0))</f>
        <v/>
      </c>
      <c r="K135" s="23">
        <f>IF(A135="","",IFERROR(SUMIFS('Mouvements'!$F$6:$F$500,'Mouvements'!$C$6:$C$500,A135,'Mouvements'!$E$6:$E$500,"Sortie - production")+SUMIFS('Mouvements'!$F$6:$F$500,'Mouvements'!$C$6:$C$500,A135,'Mouvements'!$E$6:$E$500,"Sortie - perte"),0))</f>
        <v/>
      </c>
      <c r="L135" s="23">
        <f>IF(A135="","",IFERROR(SUMIFS('Mouvements'!$F$6:$F$500,'Mouvements'!$C$6:$C$500,A135,'Mouvements'!$E$6:$E$500,"Ajustement positif")-SUMIFS('Mouvements'!$F$6:$F$500,'Mouvements'!$C$6:$C$500,A135,'Mouvements'!$E$6:$E$500,"Ajustement négatif"),0))</f>
        <v/>
      </c>
      <c r="M135" s="23">
        <f>IF(A135="","",IFERROR(I135+J135-K135+L135,0))</f>
        <v/>
      </c>
      <c r="N135" s="10">
        <f>IF(A135="","",IFERROR(M135*G135,0))</f>
        <v/>
      </c>
      <c r="O135" s="9">
        <f>IF(A135="","",IF(M135&lt;0,"Stock négatif",IF(M135&lt;=H135,"À commander","Normal")))</f>
        <v/>
      </c>
    </row>
    <row r="136">
      <c r="A136" s="19" t="n"/>
      <c r="B136" s="20" t="n"/>
      <c r="C136" s="20" t="n"/>
      <c r="D136" s="19" t="n"/>
      <c r="E136" s="20" t="n"/>
      <c r="F136" s="20" t="n"/>
      <c r="G136" s="21" t="n"/>
      <c r="H136" s="22" t="n"/>
      <c r="I136" s="22" t="n"/>
      <c r="J136" s="23">
        <f>IF(A136="","",IFERROR(SUMIFS('Mouvements'!$F$6:$F$500,'Mouvements'!$C$6:$C$500,A136,'Mouvements'!$E$6:$E$500,"Entrée - achat")+SUMIFS('Mouvements'!$F$6:$F$500,'Mouvements'!$C$6:$C$500,A136,'Mouvements'!$E$6:$E$500,"Entrée - retour"),0))</f>
        <v/>
      </c>
      <c r="K136" s="23">
        <f>IF(A136="","",IFERROR(SUMIFS('Mouvements'!$F$6:$F$500,'Mouvements'!$C$6:$C$500,A136,'Mouvements'!$E$6:$E$500,"Sortie - production")+SUMIFS('Mouvements'!$F$6:$F$500,'Mouvements'!$C$6:$C$500,A136,'Mouvements'!$E$6:$E$500,"Sortie - perte"),0))</f>
        <v/>
      </c>
      <c r="L136" s="23">
        <f>IF(A136="","",IFERROR(SUMIFS('Mouvements'!$F$6:$F$500,'Mouvements'!$C$6:$C$500,A136,'Mouvements'!$E$6:$E$500,"Ajustement positif")-SUMIFS('Mouvements'!$F$6:$F$500,'Mouvements'!$C$6:$C$500,A136,'Mouvements'!$E$6:$E$500,"Ajustement négatif"),0))</f>
        <v/>
      </c>
      <c r="M136" s="23">
        <f>IF(A136="","",IFERROR(I136+J136-K136+L136,0))</f>
        <v/>
      </c>
      <c r="N136" s="10">
        <f>IF(A136="","",IFERROR(M136*G136,0))</f>
        <v/>
      </c>
      <c r="O136" s="9">
        <f>IF(A136="","",IF(M136&lt;0,"Stock négatif",IF(M136&lt;=H136,"À commander","Normal")))</f>
        <v/>
      </c>
    </row>
    <row r="137">
      <c r="A137" s="19" t="n"/>
      <c r="B137" s="20" t="n"/>
      <c r="C137" s="20" t="n"/>
      <c r="D137" s="19" t="n"/>
      <c r="E137" s="20" t="n"/>
      <c r="F137" s="20" t="n"/>
      <c r="G137" s="21" t="n"/>
      <c r="H137" s="22" t="n"/>
      <c r="I137" s="22" t="n"/>
      <c r="J137" s="23">
        <f>IF(A137="","",IFERROR(SUMIFS('Mouvements'!$F$6:$F$500,'Mouvements'!$C$6:$C$500,A137,'Mouvements'!$E$6:$E$500,"Entrée - achat")+SUMIFS('Mouvements'!$F$6:$F$500,'Mouvements'!$C$6:$C$500,A137,'Mouvements'!$E$6:$E$500,"Entrée - retour"),0))</f>
        <v/>
      </c>
      <c r="K137" s="23">
        <f>IF(A137="","",IFERROR(SUMIFS('Mouvements'!$F$6:$F$500,'Mouvements'!$C$6:$C$500,A137,'Mouvements'!$E$6:$E$500,"Sortie - production")+SUMIFS('Mouvements'!$F$6:$F$500,'Mouvements'!$C$6:$C$500,A137,'Mouvements'!$E$6:$E$500,"Sortie - perte"),0))</f>
        <v/>
      </c>
      <c r="L137" s="23">
        <f>IF(A137="","",IFERROR(SUMIFS('Mouvements'!$F$6:$F$500,'Mouvements'!$C$6:$C$500,A137,'Mouvements'!$E$6:$E$500,"Ajustement positif")-SUMIFS('Mouvements'!$F$6:$F$500,'Mouvements'!$C$6:$C$500,A137,'Mouvements'!$E$6:$E$500,"Ajustement négatif"),0))</f>
        <v/>
      </c>
      <c r="M137" s="23">
        <f>IF(A137="","",IFERROR(I137+J137-K137+L137,0))</f>
        <v/>
      </c>
      <c r="N137" s="10">
        <f>IF(A137="","",IFERROR(M137*G137,0))</f>
        <v/>
      </c>
      <c r="O137" s="9">
        <f>IF(A137="","",IF(M137&lt;0,"Stock négatif",IF(M137&lt;=H137,"À commander","Normal")))</f>
        <v/>
      </c>
    </row>
    <row r="138">
      <c r="A138" s="19" t="n"/>
      <c r="B138" s="20" t="n"/>
      <c r="C138" s="20" t="n"/>
      <c r="D138" s="19" t="n"/>
      <c r="E138" s="20" t="n"/>
      <c r="F138" s="20" t="n"/>
      <c r="G138" s="21" t="n"/>
      <c r="H138" s="22" t="n"/>
      <c r="I138" s="22" t="n"/>
      <c r="J138" s="23">
        <f>IF(A138="","",IFERROR(SUMIFS('Mouvements'!$F$6:$F$500,'Mouvements'!$C$6:$C$500,A138,'Mouvements'!$E$6:$E$500,"Entrée - achat")+SUMIFS('Mouvements'!$F$6:$F$500,'Mouvements'!$C$6:$C$500,A138,'Mouvements'!$E$6:$E$500,"Entrée - retour"),0))</f>
        <v/>
      </c>
      <c r="K138" s="23">
        <f>IF(A138="","",IFERROR(SUMIFS('Mouvements'!$F$6:$F$500,'Mouvements'!$C$6:$C$500,A138,'Mouvements'!$E$6:$E$500,"Sortie - production")+SUMIFS('Mouvements'!$F$6:$F$500,'Mouvements'!$C$6:$C$500,A138,'Mouvements'!$E$6:$E$500,"Sortie - perte"),0))</f>
        <v/>
      </c>
      <c r="L138" s="23">
        <f>IF(A138="","",IFERROR(SUMIFS('Mouvements'!$F$6:$F$500,'Mouvements'!$C$6:$C$500,A138,'Mouvements'!$E$6:$E$500,"Ajustement positif")-SUMIFS('Mouvements'!$F$6:$F$500,'Mouvements'!$C$6:$C$500,A138,'Mouvements'!$E$6:$E$500,"Ajustement négatif"),0))</f>
        <v/>
      </c>
      <c r="M138" s="23">
        <f>IF(A138="","",IFERROR(I138+J138-K138+L138,0))</f>
        <v/>
      </c>
      <c r="N138" s="10">
        <f>IF(A138="","",IFERROR(M138*G138,0))</f>
        <v/>
      </c>
      <c r="O138" s="9">
        <f>IF(A138="","",IF(M138&lt;0,"Stock négatif",IF(M138&lt;=H138,"À commander","Normal")))</f>
        <v/>
      </c>
    </row>
    <row r="139">
      <c r="A139" s="19" t="n"/>
      <c r="B139" s="20" t="n"/>
      <c r="C139" s="20" t="n"/>
      <c r="D139" s="19" t="n"/>
      <c r="E139" s="20" t="n"/>
      <c r="F139" s="20" t="n"/>
      <c r="G139" s="21" t="n"/>
      <c r="H139" s="22" t="n"/>
      <c r="I139" s="22" t="n"/>
      <c r="J139" s="23">
        <f>IF(A139="","",IFERROR(SUMIFS('Mouvements'!$F$6:$F$500,'Mouvements'!$C$6:$C$500,A139,'Mouvements'!$E$6:$E$500,"Entrée - achat")+SUMIFS('Mouvements'!$F$6:$F$500,'Mouvements'!$C$6:$C$500,A139,'Mouvements'!$E$6:$E$500,"Entrée - retour"),0))</f>
        <v/>
      </c>
      <c r="K139" s="23">
        <f>IF(A139="","",IFERROR(SUMIFS('Mouvements'!$F$6:$F$500,'Mouvements'!$C$6:$C$500,A139,'Mouvements'!$E$6:$E$500,"Sortie - production")+SUMIFS('Mouvements'!$F$6:$F$500,'Mouvements'!$C$6:$C$500,A139,'Mouvements'!$E$6:$E$500,"Sortie - perte"),0))</f>
        <v/>
      </c>
      <c r="L139" s="23">
        <f>IF(A139="","",IFERROR(SUMIFS('Mouvements'!$F$6:$F$500,'Mouvements'!$C$6:$C$500,A139,'Mouvements'!$E$6:$E$500,"Ajustement positif")-SUMIFS('Mouvements'!$F$6:$F$500,'Mouvements'!$C$6:$C$500,A139,'Mouvements'!$E$6:$E$500,"Ajustement négatif"),0))</f>
        <v/>
      </c>
      <c r="M139" s="23">
        <f>IF(A139="","",IFERROR(I139+J139-K139+L139,0))</f>
        <v/>
      </c>
      <c r="N139" s="10">
        <f>IF(A139="","",IFERROR(M139*G139,0))</f>
        <v/>
      </c>
      <c r="O139" s="9">
        <f>IF(A139="","",IF(M139&lt;0,"Stock négatif",IF(M139&lt;=H139,"À commander","Normal")))</f>
        <v/>
      </c>
    </row>
    <row r="140">
      <c r="A140" s="19" t="n"/>
      <c r="B140" s="20" t="n"/>
      <c r="C140" s="20" t="n"/>
      <c r="D140" s="19" t="n"/>
      <c r="E140" s="20" t="n"/>
      <c r="F140" s="20" t="n"/>
      <c r="G140" s="21" t="n"/>
      <c r="H140" s="22" t="n"/>
      <c r="I140" s="22" t="n"/>
      <c r="J140" s="23">
        <f>IF(A140="","",IFERROR(SUMIFS('Mouvements'!$F$6:$F$500,'Mouvements'!$C$6:$C$500,A140,'Mouvements'!$E$6:$E$500,"Entrée - achat")+SUMIFS('Mouvements'!$F$6:$F$500,'Mouvements'!$C$6:$C$500,A140,'Mouvements'!$E$6:$E$500,"Entrée - retour"),0))</f>
        <v/>
      </c>
      <c r="K140" s="23">
        <f>IF(A140="","",IFERROR(SUMIFS('Mouvements'!$F$6:$F$500,'Mouvements'!$C$6:$C$500,A140,'Mouvements'!$E$6:$E$500,"Sortie - production")+SUMIFS('Mouvements'!$F$6:$F$500,'Mouvements'!$C$6:$C$500,A140,'Mouvements'!$E$6:$E$500,"Sortie - perte"),0))</f>
        <v/>
      </c>
      <c r="L140" s="23">
        <f>IF(A140="","",IFERROR(SUMIFS('Mouvements'!$F$6:$F$500,'Mouvements'!$C$6:$C$500,A140,'Mouvements'!$E$6:$E$500,"Ajustement positif")-SUMIFS('Mouvements'!$F$6:$F$500,'Mouvements'!$C$6:$C$500,A140,'Mouvements'!$E$6:$E$500,"Ajustement négatif"),0))</f>
        <v/>
      </c>
      <c r="M140" s="23">
        <f>IF(A140="","",IFERROR(I140+J140-K140+L140,0))</f>
        <v/>
      </c>
      <c r="N140" s="10">
        <f>IF(A140="","",IFERROR(M140*G140,0))</f>
        <v/>
      </c>
      <c r="O140" s="9">
        <f>IF(A140="","",IF(M140&lt;0,"Stock négatif",IF(M140&lt;=H140,"À commander","Normal")))</f>
        <v/>
      </c>
    </row>
    <row r="141">
      <c r="A141" s="19" t="n"/>
      <c r="B141" s="20" t="n"/>
      <c r="C141" s="20" t="n"/>
      <c r="D141" s="19" t="n"/>
      <c r="E141" s="20" t="n"/>
      <c r="F141" s="20" t="n"/>
      <c r="G141" s="21" t="n"/>
      <c r="H141" s="22" t="n"/>
      <c r="I141" s="22" t="n"/>
      <c r="J141" s="23">
        <f>IF(A141="","",IFERROR(SUMIFS('Mouvements'!$F$6:$F$500,'Mouvements'!$C$6:$C$500,A141,'Mouvements'!$E$6:$E$500,"Entrée - achat")+SUMIFS('Mouvements'!$F$6:$F$500,'Mouvements'!$C$6:$C$500,A141,'Mouvements'!$E$6:$E$500,"Entrée - retour"),0))</f>
        <v/>
      </c>
      <c r="K141" s="23">
        <f>IF(A141="","",IFERROR(SUMIFS('Mouvements'!$F$6:$F$500,'Mouvements'!$C$6:$C$500,A141,'Mouvements'!$E$6:$E$500,"Sortie - production")+SUMIFS('Mouvements'!$F$6:$F$500,'Mouvements'!$C$6:$C$500,A141,'Mouvements'!$E$6:$E$500,"Sortie - perte"),0))</f>
        <v/>
      </c>
      <c r="L141" s="23">
        <f>IF(A141="","",IFERROR(SUMIFS('Mouvements'!$F$6:$F$500,'Mouvements'!$C$6:$C$500,A141,'Mouvements'!$E$6:$E$500,"Ajustement positif")-SUMIFS('Mouvements'!$F$6:$F$500,'Mouvements'!$C$6:$C$500,A141,'Mouvements'!$E$6:$E$500,"Ajustement négatif"),0))</f>
        <v/>
      </c>
      <c r="M141" s="23">
        <f>IF(A141="","",IFERROR(I141+J141-K141+L141,0))</f>
        <v/>
      </c>
      <c r="N141" s="10">
        <f>IF(A141="","",IFERROR(M141*G141,0))</f>
        <v/>
      </c>
      <c r="O141" s="9">
        <f>IF(A141="","",IF(M141&lt;0,"Stock négatif",IF(M141&lt;=H141,"À commander","Normal")))</f>
        <v/>
      </c>
    </row>
    <row r="142">
      <c r="A142" s="19" t="n"/>
      <c r="B142" s="20" t="n"/>
      <c r="C142" s="20" t="n"/>
      <c r="D142" s="19" t="n"/>
      <c r="E142" s="20" t="n"/>
      <c r="F142" s="20" t="n"/>
      <c r="G142" s="21" t="n"/>
      <c r="H142" s="22" t="n"/>
      <c r="I142" s="22" t="n"/>
      <c r="J142" s="23">
        <f>IF(A142="","",IFERROR(SUMIFS('Mouvements'!$F$6:$F$500,'Mouvements'!$C$6:$C$500,A142,'Mouvements'!$E$6:$E$500,"Entrée - achat")+SUMIFS('Mouvements'!$F$6:$F$500,'Mouvements'!$C$6:$C$500,A142,'Mouvements'!$E$6:$E$500,"Entrée - retour"),0))</f>
        <v/>
      </c>
      <c r="K142" s="23">
        <f>IF(A142="","",IFERROR(SUMIFS('Mouvements'!$F$6:$F$500,'Mouvements'!$C$6:$C$500,A142,'Mouvements'!$E$6:$E$500,"Sortie - production")+SUMIFS('Mouvements'!$F$6:$F$500,'Mouvements'!$C$6:$C$500,A142,'Mouvements'!$E$6:$E$500,"Sortie - perte"),0))</f>
        <v/>
      </c>
      <c r="L142" s="23">
        <f>IF(A142="","",IFERROR(SUMIFS('Mouvements'!$F$6:$F$500,'Mouvements'!$C$6:$C$500,A142,'Mouvements'!$E$6:$E$500,"Ajustement positif")-SUMIFS('Mouvements'!$F$6:$F$500,'Mouvements'!$C$6:$C$500,A142,'Mouvements'!$E$6:$E$500,"Ajustement négatif"),0))</f>
        <v/>
      </c>
      <c r="M142" s="23">
        <f>IF(A142="","",IFERROR(I142+J142-K142+L142,0))</f>
        <v/>
      </c>
      <c r="N142" s="10">
        <f>IF(A142="","",IFERROR(M142*G142,0))</f>
        <v/>
      </c>
      <c r="O142" s="9">
        <f>IF(A142="","",IF(M142&lt;0,"Stock négatif",IF(M142&lt;=H142,"À commander","Normal")))</f>
        <v/>
      </c>
    </row>
    <row r="143">
      <c r="A143" s="19" t="n"/>
      <c r="B143" s="20" t="n"/>
      <c r="C143" s="20" t="n"/>
      <c r="D143" s="19" t="n"/>
      <c r="E143" s="20" t="n"/>
      <c r="F143" s="20" t="n"/>
      <c r="G143" s="21" t="n"/>
      <c r="H143" s="22" t="n"/>
      <c r="I143" s="22" t="n"/>
      <c r="J143" s="23">
        <f>IF(A143="","",IFERROR(SUMIFS('Mouvements'!$F$6:$F$500,'Mouvements'!$C$6:$C$500,A143,'Mouvements'!$E$6:$E$500,"Entrée - achat")+SUMIFS('Mouvements'!$F$6:$F$500,'Mouvements'!$C$6:$C$500,A143,'Mouvements'!$E$6:$E$500,"Entrée - retour"),0))</f>
        <v/>
      </c>
      <c r="K143" s="23">
        <f>IF(A143="","",IFERROR(SUMIFS('Mouvements'!$F$6:$F$500,'Mouvements'!$C$6:$C$500,A143,'Mouvements'!$E$6:$E$500,"Sortie - production")+SUMIFS('Mouvements'!$F$6:$F$500,'Mouvements'!$C$6:$C$500,A143,'Mouvements'!$E$6:$E$500,"Sortie - perte"),0))</f>
        <v/>
      </c>
      <c r="L143" s="23">
        <f>IF(A143="","",IFERROR(SUMIFS('Mouvements'!$F$6:$F$500,'Mouvements'!$C$6:$C$500,A143,'Mouvements'!$E$6:$E$500,"Ajustement positif")-SUMIFS('Mouvements'!$F$6:$F$500,'Mouvements'!$C$6:$C$500,A143,'Mouvements'!$E$6:$E$500,"Ajustement négatif"),0))</f>
        <v/>
      </c>
      <c r="M143" s="23">
        <f>IF(A143="","",IFERROR(I143+J143-K143+L143,0))</f>
        <v/>
      </c>
      <c r="N143" s="10">
        <f>IF(A143="","",IFERROR(M143*G143,0))</f>
        <v/>
      </c>
      <c r="O143" s="9">
        <f>IF(A143="","",IF(M143&lt;0,"Stock négatif",IF(M143&lt;=H143,"À commander","Normal")))</f>
        <v/>
      </c>
    </row>
    <row r="144">
      <c r="A144" s="19" t="n"/>
      <c r="B144" s="20" t="n"/>
      <c r="C144" s="20" t="n"/>
      <c r="D144" s="19" t="n"/>
      <c r="E144" s="20" t="n"/>
      <c r="F144" s="20" t="n"/>
      <c r="G144" s="21" t="n"/>
      <c r="H144" s="22" t="n"/>
      <c r="I144" s="22" t="n"/>
      <c r="J144" s="23">
        <f>IF(A144="","",IFERROR(SUMIFS('Mouvements'!$F$6:$F$500,'Mouvements'!$C$6:$C$500,A144,'Mouvements'!$E$6:$E$500,"Entrée - achat")+SUMIFS('Mouvements'!$F$6:$F$500,'Mouvements'!$C$6:$C$500,A144,'Mouvements'!$E$6:$E$500,"Entrée - retour"),0))</f>
        <v/>
      </c>
      <c r="K144" s="23">
        <f>IF(A144="","",IFERROR(SUMIFS('Mouvements'!$F$6:$F$500,'Mouvements'!$C$6:$C$500,A144,'Mouvements'!$E$6:$E$500,"Sortie - production")+SUMIFS('Mouvements'!$F$6:$F$500,'Mouvements'!$C$6:$C$500,A144,'Mouvements'!$E$6:$E$500,"Sortie - perte"),0))</f>
        <v/>
      </c>
      <c r="L144" s="23">
        <f>IF(A144="","",IFERROR(SUMIFS('Mouvements'!$F$6:$F$500,'Mouvements'!$C$6:$C$500,A144,'Mouvements'!$E$6:$E$500,"Ajustement positif")-SUMIFS('Mouvements'!$F$6:$F$500,'Mouvements'!$C$6:$C$500,A144,'Mouvements'!$E$6:$E$500,"Ajustement négatif"),0))</f>
        <v/>
      </c>
      <c r="M144" s="23">
        <f>IF(A144="","",IFERROR(I144+J144-K144+L144,0))</f>
        <v/>
      </c>
      <c r="N144" s="10">
        <f>IF(A144="","",IFERROR(M144*G144,0))</f>
        <v/>
      </c>
      <c r="O144" s="9">
        <f>IF(A144="","",IF(M144&lt;0,"Stock négatif",IF(M144&lt;=H144,"À commander","Normal")))</f>
        <v/>
      </c>
    </row>
    <row r="145">
      <c r="A145" s="19" t="n"/>
      <c r="B145" s="20" t="n"/>
      <c r="C145" s="20" t="n"/>
      <c r="D145" s="19" t="n"/>
      <c r="E145" s="20" t="n"/>
      <c r="F145" s="20" t="n"/>
      <c r="G145" s="21" t="n"/>
      <c r="H145" s="22" t="n"/>
      <c r="I145" s="22" t="n"/>
      <c r="J145" s="23">
        <f>IF(A145="","",IFERROR(SUMIFS('Mouvements'!$F$6:$F$500,'Mouvements'!$C$6:$C$500,A145,'Mouvements'!$E$6:$E$500,"Entrée - achat")+SUMIFS('Mouvements'!$F$6:$F$500,'Mouvements'!$C$6:$C$500,A145,'Mouvements'!$E$6:$E$500,"Entrée - retour"),0))</f>
        <v/>
      </c>
      <c r="K145" s="23">
        <f>IF(A145="","",IFERROR(SUMIFS('Mouvements'!$F$6:$F$500,'Mouvements'!$C$6:$C$500,A145,'Mouvements'!$E$6:$E$500,"Sortie - production")+SUMIFS('Mouvements'!$F$6:$F$500,'Mouvements'!$C$6:$C$500,A145,'Mouvements'!$E$6:$E$500,"Sortie - perte"),0))</f>
        <v/>
      </c>
      <c r="L145" s="23">
        <f>IF(A145="","",IFERROR(SUMIFS('Mouvements'!$F$6:$F$500,'Mouvements'!$C$6:$C$500,A145,'Mouvements'!$E$6:$E$500,"Ajustement positif")-SUMIFS('Mouvements'!$F$6:$F$500,'Mouvements'!$C$6:$C$500,A145,'Mouvements'!$E$6:$E$500,"Ajustement négatif"),0))</f>
        <v/>
      </c>
      <c r="M145" s="23">
        <f>IF(A145="","",IFERROR(I145+J145-K145+L145,0))</f>
        <v/>
      </c>
      <c r="N145" s="10">
        <f>IF(A145="","",IFERROR(M145*G145,0))</f>
        <v/>
      </c>
      <c r="O145" s="9">
        <f>IF(A145="","",IF(M145&lt;0,"Stock négatif",IF(M145&lt;=H145,"À commander","Normal")))</f>
        <v/>
      </c>
    </row>
    <row r="146">
      <c r="A146" s="19" t="n"/>
      <c r="B146" s="20" t="n"/>
      <c r="C146" s="20" t="n"/>
      <c r="D146" s="19" t="n"/>
      <c r="E146" s="20" t="n"/>
      <c r="F146" s="20" t="n"/>
      <c r="G146" s="21" t="n"/>
      <c r="H146" s="22" t="n"/>
      <c r="I146" s="22" t="n"/>
      <c r="J146" s="23">
        <f>IF(A146="","",IFERROR(SUMIFS('Mouvements'!$F$6:$F$500,'Mouvements'!$C$6:$C$500,A146,'Mouvements'!$E$6:$E$500,"Entrée - achat")+SUMIFS('Mouvements'!$F$6:$F$500,'Mouvements'!$C$6:$C$500,A146,'Mouvements'!$E$6:$E$500,"Entrée - retour"),0))</f>
        <v/>
      </c>
      <c r="K146" s="23">
        <f>IF(A146="","",IFERROR(SUMIFS('Mouvements'!$F$6:$F$500,'Mouvements'!$C$6:$C$500,A146,'Mouvements'!$E$6:$E$500,"Sortie - production")+SUMIFS('Mouvements'!$F$6:$F$500,'Mouvements'!$C$6:$C$500,A146,'Mouvements'!$E$6:$E$500,"Sortie - perte"),0))</f>
        <v/>
      </c>
      <c r="L146" s="23">
        <f>IF(A146="","",IFERROR(SUMIFS('Mouvements'!$F$6:$F$500,'Mouvements'!$C$6:$C$500,A146,'Mouvements'!$E$6:$E$500,"Ajustement positif")-SUMIFS('Mouvements'!$F$6:$F$500,'Mouvements'!$C$6:$C$500,A146,'Mouvements'!$E$6:$E$500,"Ajustement négatif"),0))</f>
        <v/>
      </c>
      <c r="M146" s="23">
        <f>IF(A146="","",IFERROR(I146+J146-K146+L146,0))</f>
        <v/>
      </c>
      <c r="N146" s="10">
        <f>IF(A146="","",IFERROR(M146*G146,0))</f>
        <v/>
      </c>
      <c r="O146" s="9">
        <f>IF(A146="","",IF(M146&lt;0,"Stock négatif",IF(M146&lt;=H146,"À commander","Normal")))</f>
        <v/>
      </c>
    </row>
    <row r="147">
      <c r="A147" s="19" t="n"/>
      <c r="B147" s="20" t="n"/>
      <c r="C147" s="20" t="n"/>
      <c r="D147" s="19" t="n"/>
      <c r="E147" s="20" t="n"/>
      <c r="F147" s="20" t="n"/>
      <c r="G147" s="21" t="n"/>
      <c r="H147" s="22" t="n"/>
      <c r="I147" s="22" t="n"/>
      <c r="J147" s="23">
        <f>IF(A147="","",IFERROR(SUMIFS('Mouvements'!$F$6:$F$500,'Mouvements'!$C$6:$C$500,A147,'Mouvements'!$E$6:$E$500,"Entrée - achat")+SUMIFS('Mouvements'!$F$6:$F$500,'Mouvements'!$C$6:$C$500,A147,'Mouvements'!$E$6:$E$500,"Entrée - retour"),0))</f>
        <v/>
      </c>
      <c r="K147" s="23">
        <f>IF(A147="","",IFERROR(SUMIFS('Mouvements'!$F$6:$F$500,'Mouvements'!$C$6:$C$500,A147,'Mouvements'!$E$6:$E$500,"Sortie - production")+SUMIFS('Mouvements'!$F$6:$F$500,'Mouvements'!$C$6:$C$500,A147,'Mouvements'!$E$6:$E$500,"Sortie - perte"),0))</f>
        <v/>
      </c>
      <c r="L147" s="23">
        <f>IF(A147="","",IFERROR(SUMIFS('Mouvements'!$F$6:$F$500,'Mouvements'!$C$6:$C$500,A147,'Mouvements'!$E$6:$E$500,"Ajustement positif")-SUMIFS('Mouvements'!$F$6:$F$500,'Mouvements'!$C$6:$C$500,A147,'Mouvements'!$E$6:$E$500,"Ajustement négatif"),0))</f>
        <v/>
      </c>
      <c r="M147" s="23">
        <f>IF(A147="","",IFERROR(I147+J147-K147+L147,0))</f>
        <v/>
      </c>
      <c r="N147" s="10">
        <f>IF(A147="","",IFERROR(M147*G147,0))</f>
        <v/>
      </c>
      <c r="O147" s="9">
        <f>IF(A147="","",IF(M147&lt;0,"Stock négatif",IF(M147&lt;=H147,"À commander","Normal")))</f>
        <v/>
      </c>
    </row>
    <row r="148">
      <c r="A148" s="19" t="n"/>
      <c r="B148" s="20" t="n"/>
      <c r="C148" s="20" t="n"/>
      <c r="D148" s="19" t="n"/>
      <c r="E148" s="20" t="n"/>
      <c r="F148" s="20" t="n"/>
      <c r="G148" s="21" t="n"/>
      <c r="H148" s="22" t="n"/>
      <c r="I148" s="22" t="n"/>
      <c r="J148" s="23">
        <f>IF(A148="","",IFERROR(SUMIFS('Mouvements'!$F$6:$F$500,'Mouvements'!$C$6:$C$500,A148,'Mouvements'!$E$6:$E$500,"Entrée - achat")+SUMIFS('Mouvements'!$F$6:$F$500,'Mouvements'!$C$6:$C$500,A148,'Mouvements'!$E$6:$E$500,"Entrée - retour"),0))</f>
        <v/>
      </c>
      <c r="K148" s="23">
        <f>IF(A148="","",IFERROR(SUMIFS('Mouvements'!$F$6:$F$500,'Mouvements'!$C$6:$C$500,A148,'Mouvements'!$E$6:$E$500,"Sortie - production")+SUMIFS('Mouvements'!$F$6:$F$500,'Mouvements'!$C$6:$C$500,A148,'Mouvements'!$E$6:$E$500,"Sortie - perte"),0))</f>
        <v/>
      </c>
      <c r="L148" s="23">
        <f>IF(A148="","",IFERROR(SUMIFS('Mouvements'!$F$6:$F$500,'Mouvements'!$C$6:$C$500,A148,'Mouvements'!$E$6:$E$500,"Ajustement positif")-SUMIFS('Mouvements'!$F$6:$F$500,'Mouvements'!$C$6:$C$500,A148,'Mouvements'!$E$6:$E$500,"Ajustement négatif"),0))</f>
        <v/>
      </c>
      <c r="M148" s="23">
        <f>IF(A148="","",IFERROR(I148+J148-K148+L148,0))</f>
        <v/>
      </c>
      <c r="N148" s="10">
        <f>IF(A148="","",IFERROR(M148*G148,0))</f>
        <v/>
      </c>
      <c r="O148" s="9">
        <f>IF(A148="","",IF(M148&lt;0,"Stock négatif",IF(M148&lt;=H148,"À commander","Normal")))</f>
        <v/>
      </c>
    </row>
    <row r="149">
      <c r="A149" s="19" t="n"/>
      <c r="B149" s="20" t="n"/>
      <c r="C149" s="20" t="n"/>
      <c r="D149" s="19" t="n"/>
      <c r="E149" s="20" t="n"/>
      <c r="F149" s="20" t="n"/>
      <c r="G149" s="21" t="n"/>
      <c r="H149" s="22" t="n"/>
      <c r="I149" s="22" t="n"/>
      <c r="J149" s="23">
        <f>IF(A149="","",IFERROR(SUMIFS('Mouvements'!$F$6:$F$500,'Mouvements'!$C$6:$C$500,A149,'Mouvements'!$E$6:$E$500,"Entrée - achat")+SUMIFS('Mouvements'!$F$6:$F$500,'Mouvements'!$C$6:$C$500,A149,'Mouvements'!$E$6:$E$500,"Entrée - retour"),0))</f>
        <v/>
      </c>
      <c r="K149" s="23">
        <f>IF(A149="","",IFERROR(SUMIFS('Mouvements'!$F$6:$F$500,'Mouvements'!$C$6:$C$500,A149,'Mouvements'!$E$6:$E$500,"Sortie - production")+SUMIFS('Mouvements'!$F$6:$F$500,'Mouvements'!$C$6:$C$500,A149,'Mouvements'!$E$6:$E$500,"Sortie - perte"),0))</f>
        <v/>
      </c>
      <c r="L149" s="23">
        <f>IF(A149="","",IFERROR(SUMIFS('Mouvements'!$F$6:$F$500,'Mouvements'!$C$6:$C$500,A149,'Mouvements'!$E$6:$E$500,"Ajustement positif")-SUMIFS('Mouvements'!$F$6:$F$500,'Mouvements'!$C$6:$C$500,A149,'Mouvements'!$E$6:$E$500,"Ajustement négatif"),0))</f>
        <v/>
      </c>
      <c r="M149" s="23">
        <f>IF(A149="","",IFERROR(I149+J149-K149+L149,0))</f>
        <v/>
      </c>
      <c r="N149" s="10">
        <f>IF(A149="","",IFERROR(M149*G149,0))</f>
        <v/>
      </c>
      <c r="O149" s="9">
        <f>IF(A149="","",IF(M149&lt;0,"Stock négatif",IF(M149&lt;=H149,"À commander","Normal")))</f>
        <v/>
      </c>
    </row>
    <row r="150">
      <c r="A150" s="19" t="n"/>
      <c r="B150" s="20" t="n"/>
      <c r="C150" s="20" t="n"/>
      <c r="D150" s="19" t="n"/>
      <c r="E150" s="20" t="n"/>
      <c r="F150" s="20" t="n"/>
      <c r="G150" s="21" t="n"/>
      <c r="H150" s="22" t="n"/>
      <c r="I150" s="22" t="n"/>
      <c r="J150" s="23">
        <f>IF(A150="","",IFERROR(SUMIFS('Mouvements'!$F$6:$F$500,'Mouvements'!$C$6:$C$500,A150,'Mouvements'!$E$6:$E$500,"Entrée - achat")+SUMIFS('Mouvements'!$F$6:$F$500,'Mouvements'!$C$6:$C$500,A150,'Mouvements'!$E$6:$E$500,"Entrée - retour"),0))</f>
        <v/>
      </c>
      <c r="K150" s="23">
        <f>IF(A150="","",IFERROR(SUMIFS('Mouvements'!$F$6:$F$500,'Mouvements'!$C$6:$C$500,A150,'Mouvements'!$E$6:$E$500,"Sortie - production")+SUMIFS('Mouvements'!$F$6:$F$500,'Mouvements'!$C$6:$C$500,A150,'Mouvements'!$E$6:$E$500,"Sortie - perte"),0))</f>
        <v/>
      </c>
      <c r="L150" s="23">
        <f>IF(A150="","",IFERROR(SUMIFS('Mouvements'!$F$6:$F$500,'Mouvements'!$C$6:$C$500,A150,'Mouvements'!$E$6:$E$500,"Ajustement positif")-SUMIFS('Mouvements'!$F$6:$F$500,'Mouvements'!$C$6:$C$500,A150,'Mouvements'!$E$6:$E$500,"Ajustement négatif"),0))</f>
        <v/>
      </c>
      <c r="M150" s="23">
        <f>IF(A150="","",IFERROR(I150+J150-K150+L150,0))</f>
        <v/>
      </c>
      <c r="N150" s="10">
        <f>IF(A150="","",IFERROR(M150*G150,0))</f>
        <v/>
      </c>
      <c r="O150" s="9">
        <f>IF(A150="","",IF(M150&lt;0,"Stock négatif",IF(M150&lt;=H150,"À commander","Normal")))</f>
        <v/>
      </c>
    </row>
    <row r="151">
      <c r="A151" s="19" t="n"/>
      <c r="B151" s="20" t="n"/>
      <c r="C151" s="20" t="n"/>
      <c r="D151" s="19" t="n"/>
      <c r="E151" s="20" t="n"/>
      <c r="F151" s="20" t="n"/>
      <c r="G151" s="21" t="n"/>
      <c r="H151" s="22" t="n"/>
      <c r="I151" s="22" t="n"/>
      <c r="J151" s="23">
        <f>IF(A151="","",IFERROR(SUMIFS('Mouvements'!$F$6:$F$500,'Mouvements'!$C$6:$C$500,A151,'Mouvements'!$E$6:$E$500,"Entrée - achat")+SUMIFS('Mouvements'!$F$6:$F$500,'Mouvements'!$C$6:$C$500,A151,'Mouvements'!$E$6:$E$500,"Entrée - retour"),0))</f>
        <v/>
      </c>
      <c r="K151" s="23">
        <f>IF(A151="","",IFERROR(SUMIFS('Mouvements'!$F$6:$F$500,'Mouvements'!$C$6:$C$500,A151,'Mouvements'!$E$6:$E$500,"Sortie - production")+SUMIFS('Mouvements'!$F$6:$F$500,'Mouvements'!$C$6:$C$500,A151,'Mouvements'!$E$6:$E$500,"Sortie - perte"),0))</f>
        <v/>
      </c>
      <c r="L151" s="23">
        <f>IF(A151="","",IFERROR(SUMIFS('Mouvements'!$F$6:$F$500,'Mouvements'!$C$6:$C$500,A151,'Mouvements'!$E$6:$E$500,"Ajustement positif")-SUMIFS('Mouvements'!$F$6:$F$500,'Mouvements'!$C$6:$C$500,A151,'Mouvements'!$E$6:$E$500,"Ajustement négatif"),0))</f>
        <v/>
      </c>
      <c r="M151" s="23">
        <f>IF(A151="","",IFERROR(I151+J151-K151+L151,0))</f>
        <v/>
      </c>
      <c r="N151" s="10">
        <f>IF(A151="","",IFERROR(M151*G151,0))</f>
        <v/>
      </c>
      <c r="O151" s="9">
        <f>IF(A151="","",IF(M151&lt;0,"Stock négatif",IF(M151&lt;=H151,"À commander","Normal")))</f>
        <v/>
      </c>
    </row>
    <row r="152">
      <c r="A152" s="19" t="n"/>
      <c r="B152" s="20" t="n"/>
      <c r="C152" s="20" t="n"/>
      <c r="D152" s="19" t="n"/>
      <c r="E152" s="20" t="n"/>
      <c r="F152" s="20" t="n"/>
      <c r="G152" s="21" t="n"/>
      <c r="H152" s="22" t="n"/>
      <c r="I152" s="22" t="n"/>
      <c r="J152" s="23">
        <f>IF(A152="","",IFERROR(SUMIFS('Mouvements'!$F$6:$F$500,'Mouvements'!$C$6:$C$500,A152,'Mouvements'!$E$6:$E$500,"Entrée - achat")+SUMIFS('Mouvements'!$F$6:$F$500,'Mouvements'!$C$6:$C$500,A152,'Mouvements'!$E$6:$E$500,"Entrée - retour"),0))</f>
        <v/>
      </c>
      <c r="K152" s="23">
        <f>IF(A152="","",IFERROR(SUMIFS('Mouvements'!$F$6:$F$500,'Mouvements'!$C$6:$C$500,A152,'Mouvements'!$E$6:$E$500,"Sortie - production")+SUMIFS('Mouvements'!$F$6:$F$500,'Mouvements'!$C$6:$C$500,A152,'Mouvements'!$E$6:$E$500,"Sortie - perte"),0))</f>
        <v/>
      </c>
      <c r="L152" s="23">
        <f>IF(A152="","",IFERROR(SUMIFS('Mouvements'!$F$6:$F$500,'Mouvements'!$C$6:$C$500,A152,'Mouvements'!$E$6:$E$500,"Ajustement positif")-SUMIFS('Mouvements'!$F$6:$F$500,'Mouvements'!$C$6:$C$500,A152,'Mouvements'!$E$6:$E$500,"Ajustement négatif"),0))</f>
        <v/>
      </c>
      <c r="M152" s="23">
        <f>IF(A152="","",IFERROR(I152+J152-K152+L152,0))</f>
        <v/>
      </c>
      <c r="N152" s="10">
        <f>IF(A152="","",IFERROR(M152*G152,0))</f>
        <v/>
      </c>
      <c r="O152" s="9">
        <f>IF(A152="","",IF(M152&lt;0,"Stock négatif",IF(M152&lt;=H152,"À commander","Normal")))</f>
        <v/>
      </c>
    </row>
    <row r="153">
      <c r="A153" s="19" t="n"/>
      <c r="B153" s="20" t="n"/>
      <c r="C153" s="20" t="n"/>
      <c r="D153" s="19" t="n"/>
      <c r="E153" s="20" t="n"/>
      <c r="F153" s="20" t="n"/>
      <c r="G153" s="21" t="n"/>
      <c r="H153" s="22" t="n"/>
      <c r="I153" s="22" t="n"/>
      <c r="J153" s="23">
        <f>IF(A153="","",IFERROR(SUMIFS('Mouvements'!$F$6:$F$500,'Mouvements'!$C$6:$C$500,A153,'Mouvements'!$E$6:$E$500,"Entrée - achat")+SUMIFS('Mouvements'!$F$6:$F$500,'Mouvements'!$C$6:$C$500,A153,'Mouvements'!$E$6:$E$500,"Entrée - retour"),0))</f>
        <v/>
      </c>
      <c r="K153" s="23">
        <f>IF(A153="","",IFERROR(SUMIFS('Mouvements'!$F$6:$F$500,'Mouvements'!$C$6:$C$500,A153,'Mouvements'!$E$6:$E$500,"Sortie - production")+SUMIFS('Mouvements'!$F$6:$F$500,'Mouvements'!$C$6:$C$500,A153,'Mouvements'!$E$6:$E$500,"Sortie - perte"),0))</f>
        <v/>
      </c>
      <c r="L153" s="23">
        <f>IF(A153="","",IFERROR(SUMIFS('Mouvements'!$F$6:$F$500,'Mouvements'!$C$6:$C$500,A153,'Mouvements'!$E$6:$E$500,"Ajustement positif")-SUMIFS('Mouvements'!$F$6:$F$500,'Mouvements'!$C$6:$C$500,A153,'Mouvements'!$E$6:$E$500,"Ajustement négatif"),0))</f>
        <v/>
      </c>
      <c r="M153" s="23">
        <f>IF(A153="","",IFERROR(I153+J153-K153+L153,0))</f>
        <v/>
      </c>
      <c r="N153" s="10">
        <f>IF(A153="","",IFERROR(M153*G153,0))</f>
        <v/>
      </c>
      <c r="O153" s="9">
        <f>IF(A153="","",IF(M153&lt;0,"Stock négatif",IF(M153&lt;=H153,"À commander","Normal")))</f>
        <v/>
      </c>
    </row>
    <row r="154">
      <c r="A154" s="19" t="n"/>
      <c r="B154" s="20" t="n"/>
      <c r="C154" s="20" t="n"/>
      <c r="D154" s="19" t="n"/>
      <c r="E154" s="20" t="n"/>
      <c r="F154" s="20" t="n"/>
      <c r="G154" s="21" t="n"/>
      <c r="H154" s="22" t="n"/>
      <c r="I154" s="22" t="n"/>
      <c r="J154" s="23">
        <f>IF(A154="","",IFERROR(SUMIFS('Mouvements'!$F$6:$F$500,'Mouvements'!$C$6:$C$500,A154,'Mouvements'!$E$6:$E$500,"Entrée - achat")+SUMIFS('Mouvements'!$F$6:$F$500,'Mouvements'!$C$6:$C$500,A154,'Mouvements'!$E$6:$E$500,"Entrée - retour"),0))</f>
        <v/>
      </c>
      <c r="K154" s="23">
        <f>IF(A154="","",IFERROR(SUMIFS('Mouvements'!$F$6:$F$500,'Mouvements'!$C$6:$C$500,A154,'Mouvements'!$E$6:$E$500,"Sortie - production")+SUMIFS('Mouvements'!$F$6:$F$500,'Mouvements'!$C$6:$C$500,A154,'Mouvements'!$E$6:$E$500,"Sortie - perte"),0))</f>
        <v/>
      </c>
      <c r="L154" s="23">
        <f>IF(A154="","",IFERROR(SUMIFS('Mouvements'!$F$6:$F$500,'Mouvements'!$C$6:$C$500,A154,'Mouvements'!$E$6:$E$500,"Ajustement positif")-SUMIFS('Mouvements'!$F$6:$F$500,'Mouvements'!$C$6:$C$500,A154,'Mouvements'!$E$6:$E$500,"Ajustement négatif"),0))</f>
        <v/>
      </c>
      <c r="M154" s="23">
        <f>IF(A154="","",IFERROR(I154+J154-K154+L154,0))</f>
        <v/>
      </c>
      <c r="N154" s="10">
        <f>IF(A154="","",IFERROR(M154*G154,0))</f>
        <v/>
      </c>
      <c r="O154" s="9">
        <f>IF(A154="","",IF(M154&lt;0,"Stock négatif",IF(M154&lt;=H154,"À commander","Normal")))</f>
        <v/>
      </c>
    </row>
    <row r="155">
      <c r="A155" s="19" t="n"/>
      <c r="B155" s="20" t="n"/>
      <c r="C155" s="20" t="n"/>
      <c r="D155" s="19" t="n"/>
      <c r="E155" s="20" t="n"/>
      <c r="F155" s="20" t="n"/>
      <c r="G155" s="21" t="n"/>
      <c r="H155" s="22" t="n"/>
      <c r="I155" s="22" t="n"/>
      <c r="J155" s="23">
        <f>IF(A155="","",IFERROR(SUMIFS('Mouvements'!$F$6:$F$500,'Mouvements'!$C$6:$C$500,A155,'Mouvements'!$E$6:$E$500,"Entrée - achat")+SUMIFS('Mouvements'!$F$6:$F$500,'Mouvements'!$C$6:$C$500,A155,'Mouvements'!$E$6:$E$500,"Entrée - retour"),0))</f>
        <v/>
      </c>
      <c r="K155" s="23">
        <f>IF(A155="","",IFERROR(SUMIFS('Mouvements'!$F$6:$F$500,'Mouvements'!$C$6:$C$500,A155,'Mouvements'!$E$6:$E$500,"Sortie - production")+SUMIFS('Mouvements'!$F$6:$F$500,'Mouvements'!$C$6:$C$500,A155,'Mouvements'!$E$6:$E$500,"Sortie - perte"),0))</f>
        <v/>
      </c>
      <c r="L155" s="23">
        <f>IF(A155="","",IFERROR(SUMIFS('Mouvements'!$F$6:$F$500,'Mouvements'!$C$6:$C$500,A155,'Mouvements'!$E$6:$E$500,"Ajustement positif")-SUMIFS('Mouvements'!$F$6:$F$500,'Mouvements'!$C$6:$C$500,A155,'Mouvements'!$E$6:$E$500,"Ajustement négatif"),0))</f>
        <v/>
      </c>
      <c r="M155" s="23">
        <f>IF(A155="","",IFERROR(I155+J155-K155+L155,0))</f>
        <v/>
      </c>
      <c r="N155" s="10">
        <f>IF(A155="","",IFERROR(M155*G155,0))</f>
        <v/>
      </c>
      <c r="O155" s="9">
        <f>IF(A155="","",IF(M155&lt;0,"Stock négatif",IF(M155&lt;=H155,"À commander","Normal")))</f>
        <v/>
      </c>
    </row>
    <row r="156">
      <c r="A156" s="19" t="n"/>
      <c r="B156" s="20" t="n"/>
      <c r="C156" s="20" t="n"/>
      <c r="D156" s="19" t="n"/>
      <c r="E156" s="20" t="n"/>
      <c r="F156" s="20" t="n"/>
      <c r="G156" s="21" t="n"/>
      <c r="H156" s="22" t="n"/>
      <c r="I156" s="22" t="n"/>
      <c r="J156" s="23">
        <f>IF(A156="","",IFERROR(SUMIFS('Mouvements'!$F$6:$F$500,'Mouvements'!$C$6:$C$500,A156,'Mouvements'!$E$6:$E$500,"Entrée - achat")+SUMIFS('Mouvements'!$F$6:$F$500,'Mouvements'!$C$6:$C$500,A156,'Mouvements'!$E$6:$E$500,"Entrée - retour"),0))</f>
        <v/>
      </c>
      <c r="K156" s="23">
        <f>IF(A156="","",IFERROR(SUMIFS('Mouvements'!$F$6:$F$500,'Mouvements'!$C$6:$C$500,A156,'Mouvements'!$E$6:$E$500,"Sortie - production")+SUMIFS('Mouvements'!$F$6:$F$500,'Mouvements'!$C$6:$C$500,A156,'Mouvements'!$E$6:$E$500,"Sortie - perte"),0))</f>
        <v/>
      </c>
      <c r="L156" s="23">
        <f>IF(A156="","",IFERROR(SUMIFS('Mouvements'!$F$6:$F$500,'Mouvements'!$C$6:$C$500,A156,'Mouvements'!$E$6:$E$500,"Ajustement positif")-SUMIFS('Mouvements'!$F$6:$F$500,'Mouvements'!$C$6:$C$500,A156,'Mouvements'!$E$6:$E$500,"Ajustement négatif"),0))</f>
        <v/>
      </c>
      <c r="M156" s="23">
        <f>IF(A156="","",IFERROR(I156+J156-K156+L156,0))</f>
        <v/>
      </c>
      <c r="N156" s="10">
        <f>IF(A156="","",IFERROR(M156*G156,0))</f>
        <v/>
      </c>
      <c r="O156" s="9">
        <f>IF(A156="","",IF(M156&lt;0,"Stock négatif",IF(M156&lt;=H156,"À commander","Normal")))</f>
        <v/>
      </c>
    </row>
    <row r="157">
      <c r="A157" s="19" t="n"/>
      <c r="B157" s="20" t="n"/>
      <c r="C157" s="20" t="n"/>
      <c r="D157" s="19" t="n"/>
      <c r="E157" s="20" t="n"/>
      <c r="F157" s="20" t="n"/>
      <c r="G157" s="21" t="n"/>
      <c r="H157" s="22" t="n"/>
      <c r="I157" s="22" t="n"/>
      <c r="J157" s="23">
        <f>IF(A157="","",IFERROR(SUMIFS('Mouvements'!$F$6:$F$500,'Mouvements'!$C$6:$C$500,A157,'Mouvements'!$E$6:$E$500,"Entrée - achat")+SUMIFS('Mouvements'!$F$6:$F$500,'Mouvements'!$C$6:$C$500,A157,'Mouvements'!$E$6:$E$500,"Entrée - retour"),0))</f>
        <v/>
      </c>
      <c r="K157" s="23">
        <f>IF(A157="","",IFERROR(SUMIFS('Mouvements'!$F$6:$F$500,'Mouvements'!$C$6:$C$500,A157,'Mouvements'!$E$6:$E$500,"Sortie - production")+SUMIFS('Mouvements'!$F$6:$F$500,'Mouvements'!$C$6:$C$500,A157,'Mouvements'!$E$6:$E$500,"Sortie - perte"),0))</f>
        <v/>
      </c>
      <c r="L157" s="23">
        <f>IF(A157="","",IFERROR(SUMIFS('Mouvements'!$F$6:$F$500,'Mouvements'!$C$6:$C$500,A157,'Mouvements'!$E$6:$E$500,"Ajustement positif")-SUMIFS('Mouvements'!$F$6:$F$500,'Mouvements'!$C$6:$C$500,A157,'Mouvements'!$E$6:$E$500,"Ajustement négatif"),0))</f>
        <v/>
      </c>
      <c r="M157" s="23">
        <f>IF(A157="","",IFERROR(I157+J157-K157+L157,0))</f>
        <v/>
      </c>
      <c r="N157" s="10">
        <f>IF(A157="","",IFERROR(M157*G157,0))</f>
        <v/>
      </c>
      <c r="O157" s="9">
        <f>IF(A157="","",IF(M157&lt;0,"Stock négatif",IF(M157&lt;=H157,"À commander","Normal")))</f>
        <v/>
      </c>
    </row>
    <row r="158">
      <c r="A158" s="19" t="n"/>
      <c r="B158" s="20" t="n"/>
      <c r="C158" s="20" t="n"/>
      <c r="D158" s="19" t="n"/>
      <c r="E158" s="20" t="n"/>
      <c r="F158" s="20" t="n"/>
      <c r="G158" s="21" t="n"/>
      <c r="H158" s="22" t="n"/>
      <c r="I158" s="22" t="n"/>
      <c r="J158" s="23">
        <f>IF(A158="","",IFERROR(SUMIFS('Mouvements'!$F$6:$F$500,'Mouvements'!$C$6:$C$500,A158,'Mouvements'!$E$6:$E$500,"Entrée - achat")+SUMIFS('Mouvements'!$F$6:$F$500,'Mouvements'!$C$6:$C$500,A158,'Mouvements'!$E$6:$E$500,"Entrée - retour"),0))</f>
        <v/>
      </c>
      <c r="K158" s="23">
        <f>IF(A158="","",IFERROR(SUMIFS('Mouvements'!$F$6:$F$500,'Mouvements'!$C$6:$C$500,A158,'Mouvements'!$E$6:$E$500,"Sortie - production")+SUMIFS('Mouvements'!$F$6:$F$500,'Mouvements'!$C$6:$C$500,A158,'Mouvements'!$E$6:$E$500,"Sortie - perte"),0))</f>
        <v/>
      </c>
      <c r="L158" s="23">
        <f>IF(A158="","",IFERROR(SUMIFS('Mouvements'!$F$6:$F$500,'Mouvements'!$C$6:$C$500,A158,'Mouvements'!$E$6:$E$500,"Ajustement positif")-SUMIFS('Mouvements'!$F$6:$F$500,'Mouvements'!$C$6:$C$500,A158,'Mouvements'!$E$6:$E$500,"Ajustement négatif"),0))</f>
        <v/>
      </c>
      <c r="M158" s="23">
        <f>IF(A158="","",IFERROR(I158+J158-K158+L158,0))</f>
        <v/>
      </c>
      <c r="N158" s="10">
        <f>IF(A158="","",IFERROR(M158*G158,0))</f>
        <v/>
      </c>
      <c r="O158" s="9">
        <f>IF(A158="","",IF(M158&lt;0,"Stock négatif",IF(M158&lt;=H158,"À commander","Normal")))</f>
        <v/>
      </c>
    </row>
    <row r="159">
      <c r="A159" s="19" t="n"/>
      <c r="B159" s="20" t="n"/>
      <c r="C159" s="20" t="n"/>
      <c r="D159" s="19" t="n"/>
      <c r="E159" s="20" t="n"/>
      <c r="F159" s="20" t="n"/>
      <c r="G159" s="21" t="n"/>
      <c r="H159" s="22" t="n"/>
      <c r="I159" s="22" t="n"/>
      <c r="J159" s="23">
        <f>IF(A159="","",IFERROR(SUMIFS('Mouvements'!$F$6:$F$500,'Mouvements'!$C$6:$C$500,A159,'Mouvements'!$E$6:$E$500,"Entrée - achat")+SUMIFS('Mouvements'!$F$6:$F$500,'Mouvements'!$C$6:$C$500,A159,'Mouvements'!$E$6:$E$500,"Entrée - retour"),0))</f>
        <v/>
      </c>
      <c r="K159" s="23">
        <f>IF(A159="","",IFERROR(SUMIFS('Mouvements'!$F$6:$F$500,'Mouvements'!$C$6:$C$500,A159,'Mouvements'!$E$6:$E$500,"Sortie - production")+SUMIFS('Mouvements'!$F$6:$F$500,'Mouvements'!$C$6:$C$500,A159,'Mouvements'!$E$6:$E$500,"Sortie - perte"),0))</f>
        <v/>
      </c>
      <c r="L159" s="23">
        <f>IF(A159="","",IFERROR(SUMIFS('Mouvements'!$F$6:$F$500,'Mouvements'!$C$6:$C$500,A159,'Mouvements'!$E$6:$E$500,"Ajustement positif")-SUMIFS('Mouvements'!$F$6:$F$500,'Mouvements'!$C$6:$C$500,A159,'Mouvements'!$E$6:$E$500,"Ajustement négatif"),0))</f>
        <v/>
      </c>
      <c r="M159" s="23">
        <f>IF(A159="","",IFERROR(I159+J159-K159+L159,0))</f>
        <v/>
      </c>
      <c r="N159" s="10">
        <f>IF(A159="","",IFERROR(M159*G159,0))</f>
        <v/>
      </c>
      <c r="O159" s="9">
        <f>IF(A159="","",IF(M159&lt;0,"Stock négatif",IF(M159&lt;=H159,"À commander","Normal")))</f>
        <v/>
      </c>
    </row>
    <row r="160">
      <c r="A160" s="19" t="n"/>
      <c r="B160" s="20" t="n"/>
      <c r="C160" s="20" t="n"/>
      <c r="D160" s="19" t="n"/>
      <c r="E160" s="20" t="n"/>
      <c r="F160" s="20" t="n"/>
      <c r="G160" s="21" t="n"/>
      <c r="H160" s="22" t="n"/>
      <c r="I160" s="22" t="n"/>
      <c r="J160" s="23">
        <f>IF(A160="","",IFERROR(SUMIFS('Mouvements'!$F$6:$F$500,'Mouvements'!$C$6:$C$500,A160,'Mouvements'!$E$6:$E$500,"Entrée - achat")+SUMIFS('Mouvements'!$F$6:$F$500,'Mouvements'!$C$6:$C$500,A160,'Mouvements'!$E$6:$E$500,"Entrée - retour"),0))</f>
        <v/>
      </c>
      <c r="K160" s="23">
        <f>IF(A160="","",IFERROR(SUMIFS('Mouvements'!$F$6:$F$500,'Mouvements'!$C$6:$C$500,A160,'Mouvements'!$E$6:$E$500,"Sortie - production")+SUMIFS('Mouvements'!$F$6:$F$500,'Mouvements'!$C$6:$C$500,A160,'Mouvements'!$E$6:$E$500,"Sortie - perte"),0))</f>
        <v/>
      </c>
      <c r="L160" s="23">
        <f>IF(A160="","",IFERROR(SUMIFS('Mouvements'!$F$6:$F$500,'Mouvements'!$C$6:$C$500,A160,'Mouvements'!$E$6:$E$500,"Ajustement positif")-SUMIFS('Mouvements'!$F$6:$F$500,'Mouvements'!$C$6:$C$500,A160,'Mouvements'!$E$6:$E$500,"Ajustement négatif"),0))</f>
        <v/>
      </c>
      <c r="M160" s="23">
        <f>IF(A160="","",IFERROR(I160+J160-K160+L160,0))</f>
        <v/>
      </c>
      <c r="N160" s="10">
        <f>IF(A160="","",IFERROR(M160*G160,0))</f>
        <v/>
      </c>
      <c r="O160" s="9">
        <f>IF(A160="","",IF(M160&lt;0,"Stock négatif",IF(M160&lt;=H160,"À commander","Normal")))</f>
        <v/>
      </c>
    </row>
    <row r="161">
      <c r="A161" s="19" t="n"/>
      <c r="B161" s="20" t="n"/>
      <c r="C161" s="20" t="n"/>
      <c r="D161" s="19" t="n"/>
      <c r="E161" s="20" t="n"/>
      <c r="F161" s="20" t="n"/>
      <c r="G161" s="21" t="n"/>
      <c r="H161" s="22" t="n"/>
      <c r="I161" s="22" t="n"/>
      <c r="J161" s="23">
        <f>IF(A161="","",IFERROR(SUMIFS('Mouvements'!$F$6:$F$500,'Mouvements'!$C$6:$C$500,A161,'Mouvements'!$E$6:$E$500,"Entrée - achat")+SUMIFS('Mouvements'!$F$6:$F$500,'Mouvements'!$C$6:$C$500,A161,'Mouvements'!$E$6:$E$500,"Entrée - retour"),0))</f>
        <v/>
      </c>
      <c r="K161" s="23">
        <f>IF(A161="","",IFERROR(SUMIFS('Mouvements'!$F$6:$F$500,'Mouvements'!$C$6:$C$500,A161,'Mouvements'!$E$6:$E$500,"Sortie - production")+SUMIFS('Mouvements'!$F$6:$F$500,'Mouvements'!$C$6:$C$500,A161,'Mouvements'!$E$6:$E$500,"Sortie - perte"),0))</f>
        <v/>
      </c>
      <c r="L161" s="23">
        <f>IF(A161="","",IFERROR(SUMIFS('Mouvements'!$F$6:$F$500,'Mouvements'!$C$6:$C$500,A161,'Mouvements'!$E$6:$E$500,"Ajustement positif")-SUMIFS('Mouvements'!$F$6:$F$500,'Mouvements'!$C$6:$C$500,A161,'Mouvements'!$E$6:$E$500,"Ajustement négatif"),0))</f>
        <v/>
      </c>
      <c r="M161" s="23">
        <f>IF(A161="","",IFERROR(I161+J161-K161+L161,0))</f>
        <v/>
      </c>
      <c r="N161" s="10">
        <f>IF(A161="","",IFERROR(M161*G161,0))</f>
        <v/>
      </c>
      <c r="O161" s="9">
        <f>IF(A161="","",IF(M161&lt;0,"Stock négatif",IF(M161&lt;=H161,"À commander","Normal")))</f>
        <v/>
      </c>
    </row>
    <row r="162">
      <c r="A162" s="19" t="n"/>
      <c r="B162" s="20" t="n"/>
      <c r="C162" s="20" t="n"/>
      <c r="D162" s="19" t="n"/>
      <c r="E162" s="20" t="n"/>
      <c r="F162" s="20" t="n"/>
      <c r="G162" s="21" t="n"/>
      <c r="H162" s="22" t="n"/>
      <c r="I162" s="22" t="n"/>
      <c r="J162" s="23">
        <f>IF(A162="","",IFERROR(SUMIFS('Mouvements'!$F$6:$F$500,'Mouvements'!$C$6:$C$500,A162,'Mouvements'!$E$6:$E$500,"Entrée - achat")+SUMIFS('Mouvements'!$F$6:$F$500,'Mouvements'!$C$6:$C$500,A162,'Mouvements'!$E$6:$E$500,"Entrée - retour"),0))</f>
        <v/>
      </c>
      <c r="K162" s="23">
        <f>IF(A162="","",IFERROR(SUMIFS('Mouvements'!$F$6:$F$500,'Mouvements'!$C$6:$C$500,A162,'Mouvements'!$E$6:$E$500,"Sortie - production")+SUMIFS('Mouvements'!$F$6:$F$500,'Mouvements'!$C$6:$C$500,A162,'Mouvements'!$E$6:$E$500,"Sortie - perte"),0))</f>
        <v/>
      </c>
      <c r="L162" s="23">
        <f>IF(A162="","",IFERROR(SUMIFS('Mouvements'!$F$6:$F$500,'Mouvements'!$C$6:$C$500,A162,'Mouvements'!$E$6:$E$500,"Ajustement positif")-SUMIFS('Mouvements'!$F$6:$F$500,'Mouvements'!$C$6:$C$500,A162,'Mouvements'!$E$6:$E$500,"Ajustement négatif"),0))</f>
        <v/>
      </c>
      <c r="M162" s="23">
        <f>IF(A162="","",IFERROR(I162+J162-K162+L162,0))</f>
        <v/>
      </c>
      <c r="N162" s="10">
        <f>IF(A162="","",IFERROR(M162*G162,0))</f>
        <v/>
      </c>
      <c r="O162" s="9">
        <f>IF(A162="","",IF(M162&lt;0,"Stock négatif",IF(M162&lt;=H162,"À commander","Normal")))</f>
        <v/>
      </c>
    </row>
    <row r="163">
      <c r="A163" s="19" t="n"/>
      <c r="B163" s="20" t="n"/>
      <c r="C163" s="20" t="n"/>
      <c r="D163" s="19" t="n"/>
      <c r="E163" s="20" t="n"/>
      <c r="F163" s="20" t="n"/>
      <c r="G163" s="21" t="n"/>
      <c r="H163" s="22" t="n"/>
      <c r="I163" s="22" t="n"/>
      <c r="J163" s="23">
        <f>IF(A163="","",IFERROR(SUMIFS('Mouvements'!$F$6:$F$500,'Mouvements'!$C$6:$C$500,A163,'Mouvements'!$E$6:$E$500,"Entrée - achat")+SUMIFS('Mouvements'!$F$6:$F$500,'Mouvements'!$C$6:$C$500,A163,'Mouvements'!$E$6:$E$500,"Entrée - retour"),0))</f>
        <v/>
      </c>
      <c r="K163" s="23">
        <f>IF(A163="","",IFERROR(SUMIFS('Mouvements'!$F$6:$F$500,'Mouvements'!$C$6:$C$500,A163,'Mouvements'!$E$6:$E$500,"Sortie - production")+SUMIFS('Mouvements'!$F$6:$F$500,'Mouvements'!$C$6:$C$500,A163,'Mouvements'!$E$6:$E$500,"Sortie - perte"),0))</f>
        <v/>
      </c>
      <c r="L163" s="23">
        <f>IF(A163="","",IFERROR(SUMIFS('Mouvements'!$F$6:$F$500,'Mouvements'!$C$6:$C$500,A163,'Mouvements'!$E$6:$E$500,"Ajustement positif")-SUMIFS('Mouvements'!$F$6:$F$500,'Mouvements'!$C$6:$C$500,A163,'Mouvements'!$E$6:$E$500,"Ajustement négatif"),0))</f>
        <v/>
      </c>
      <c r="M163" s="23">
        <f>IF(A163="","",IFERROR(I163+J163-K163+L163,0))</f>
        <v/>
      </c>
      <c r="N163" s="10">
        <f>IF(A163="","",IFERROR(M163*G163,0))</f>
        <v/>
      </c>
      <c r="O163" s="9">
        <f>IF(A163="","",IF(M163&lt;0,"Stock négatif",IF(M163&lt;=H163,"À commander","Normal")))</f>
        <v/>
      </c>
    </row>
    <row r="164">
      <c r="A164" s="19" t="n"/>
      <c r="B164" s="20" t="n"/>
      <c r="C164" s="20" t="n"/>
      <c r="D164" s="19" t="n"/>
      <c r="E164" s="20" t="n"/>
      <c r="F164" s="20" t="n"/>
      <c r="G164" s="21" t="n"/>
      <c r="H164" s="22" t="n"/>
      <c r="I164" s="22" t="n"/>
      <c r="J164" s="23">
        <f>IF(A164="","",IFERROR(SUMIFS('Mouvements'!$F$6:$F$500,'Mouvements'!$C$6:$C$500,A164,'Mouvements'!$E$6:$E$500,"Entrée - achat")+SUMIFS('Mouvements'!$F$6:$F$500,'Mouvements'!$C$6:$C$500,A164,'Mouvements'!$E$6:$E$500,"Entrée - retour"),0))</f>
        <v/>
      </c>
      <c r="K164" s="23">
        <f>IF(A164="","",IFERROR(SUMIFS('Mouvements'!$F$6:$F$500,'Mouvements'!$C$6:$C$500,A164,'Mouvements'!$E$6:$E$500,"Sortie - production")+SUMIFS('Mouvements'!$F$6:$F$500,'Mouvements'!$C$6:$C$500,A164,'Mouvements'!$E$6:$E$500,"Sortie - perte"),0))</f>
        <v/>
      </c>
      <c r="L164" s="23">
        <f>IF(A164="","",IFERROR(SUMIFS('Mouvements'!$F$6:$F$500,'Mouvements'!$C$6:$C$500,A164,'Mouvements'!$E$6:$E$500,"Ajustement positif")-SUMIFS('Mouvements'!$F$6:$F$500,'Mouvements'!$C$6:$C$500,A164,'Mouvements'!$E$6:$E$500,"Ajustement négatif"),0))</f>
        <v/>
      </c>
      <c r="M164" s="23">
        <f>IF(A164="","",IFERROR(I164+J164-K164+L164,0))</f>
        <v/>
      </c>
      <c r="N164" s="10">
        <f>IF(A164="","",IFERROR(M164*G164,0))</f>
        <v/>
      </c>
      <c r="O164" s="9">
        <f>IF(A164="","",IF(M164&lt;0,"Stock négatif",IF(M164&lt;=H164,"À commander","Normal")))</f>
        <v/>
      </c>
    </row>
    <row r="165">
      <c r="A165" s="19" t="n"/>
      <c r="B165" s="20" t="n"/>
      <c r="C165" s="20" t="n"/>
      <c r="D165" s="19" t="n"/>
      <c r="E165" s="20" t="n"/>
      <c r="F165" s="20" t="n"/>
      <c r="G165" s="21" t="n"/>
      <c r="H165" s="22" t="n"/>
      <c r="I165" s="22" t="n"/>
      <c r="J165" s="23">
        <f>IF(A165="","",IFERROR(SUMIFS('Mouvements'!$F$6:$F$500,'Mouvements'!$C$6:$C$500,A165,'Mouvements'!$E$6:$E$500,"Entrée - achat")+SUMIFS('Mouvements'!$F$6:$F$500,'Mouvements'!$C$6:$C$500,A165,'Mouvements'!$E$6:$E$500,"Entrée - retour"),0))</f>
        <v/>
      </c>
      <c r="K165" s="23">
        <f>IF(A165="","",IFERROR(SUMIFS('Mouvements'!$F$6:$F$500,'Mouvements'!$C$6:$C$500,A165,'Mouvements'!$E$6:$E$500,"Sortie - production")+SUMIFS('Mouvements'!$F$6:$F$500,'Mouvements'!$C$6:$C$500,A165,'Mouvements'!$E$6:$E$500,"Sortie - perte"),0))</f>
        <v/>
      </c>
      <c r="L165" s="23">
        <f>IF(A165="","",IFERROR(SUMIFS('Mouvements'!$F$6:$F$500,'Mouvements'!$C$6:$C$500,A165,'Mouvements'!$E$6:$E$500,"Ajustement positif")-SUMIFS('Mouvements'!$F$6:$F$500,'Mouvements'!$C$6:$C$500,A165,'Mouvements'!$E$6:$E$500,"Ajustement négatif"),0))</f>
        <v/>
      </c>
      <c r="M165" s="23">
        <f>IF(A165="","",IFERROR(I165+J165-K165+L165,0))</f>
        <v/>
      </c>
      <c r="N165" s="10">
        <f>IF(A165="","",IFERROR(M165*G165,0))</f>
        <v/>
      </c>
      <c r="O165" s="9">
        <f>IF(A165="","",IF(M165&lt;0,"Stock négatif",IF(M165&lt;=H165,"À commander","Normal")))</f>
        <v/>
      </c>
    </row>
    <row r="166">
      <c r="A166" s="19" t="n"/>
      <c r="B166" s="20" t="n"/>
      <c r="C166" s="20" t="n"/>
      <c r="D166" s="19" t="n"/>
      <c r="E166" s="20" t="n"/>
      <c r="F166" s="20" t="n"/>
      <c r="G166" s="21" t="n"/>
      <c r="H166" s="22" t="n"/>
      <c r="I166" s="22" t="n"/>
      <c r="J166" s="23">
        <f>IF(A166="","",IFERROR(SUMIFS('Mouvements'!$F$6:$F$500,'Mouvements'!$C$6:$C$500,A166,'Mouvements'!$E$6:$E$500,"Entrée - achat")+SUMIFS('Mouvements'!$F$6:$F$500,'Mouvements'!$C$6:$C$500,A166,'Mouvements'!$E$6:$E$500,"Entrée - retour"),0))</f>
        <v/>
      </c>
      <c r="K166" s="23">
        <f>IF(A166="","",IFERROR(SUMIFS('Mouvements'!$F$6:$F$500,'Mouvements'!$C$6:$C$500,A166,'Mouvements'!$E$6:$E$500,"Sortie - production")+SUMIFS('Mouvements'!$F$6:$F$500,'Mouvements'!$C$6:$C$500,A166,'Mouvements'!$E$6:$E$500,"Sortie - perte"),0))</f>
        <v/>
      </c>
      <c r="L166" s="23">
        <f>IF(A166="","",IFERROR(SUMIFS('Mouvements'!$F$6:$F$500,'Mouvements'!$C$6:$C$500,A166,'Mouvements'!$E$6:$E$500,"Ajustement positif")-SUMIFS('Mouvements'!$F$6:$F$500,'Mouvements'!$C$6:$C$500,A166,'Mouvements'!$E$6:$E$500,"Ajustement négatif"),0))</f>
        <v/>
      </c>
      <c r="M166" s="23">
        <f>IF(A166="","",IFERROR(I166+J166-K166+L166,0))</f>
        <v/>
      </c>
      <c r="N166" s="10">
        <f>IF(A166="","",IFERROR(M166*G166,0))</f>
        <v/>
      </c>
      <c r="O166" s="9">
        <f>IF(A166="","",IF(M166&lt;0,"Stock négatif",IF(M166&lt;=H166,"À commander","Normal")))</f>
        <v/>
      </c>
    </row>
    <row r="167">
      <c r="A167" s="19" t="n"/>
      <c r="B167" s="20" t="n"/>
      <c r="C167" s="20" t="n"/>
      <c r="D167" s="19" t="n"/>
      <c r="E167" s="20" t="n"/>
      <c r="F167" s="20" t="n"/>
      <c r="G167" s="21" t="n"/>
      <c r="H167" s="22" t="n"/>
      <c r="I167" s="22" t="n"/>
      <c r="J167" s="23">
        <f>IF(A167="","",IFERROR(SUMIFS('Mouvements'!$F$6:$F$500,'Mouvements'!$C$6:$C$500,A167,'Mouvements'!$E$6:$E$500,"Entrée - achat")+SUMIFS('Mouvements'!$F$6:$F$500,'Mouvements'!$C$6:$C$500,A167,'Mouvements'!$E$6:$E$500,"Entrée - retour"),0))</f>
        <v/>
      </c>
      <c r="K167" s="23">
        <f>IF(A167="","",IFERROR(SUMIFS('Mouvements'!$F$6:$F$500,'Mouvements'!$C$6:$C$500,A167,'Mouvements'!$E$6:$E$500,"Sortie - production")+SUMIFS('Mouvements'!$F$6:$F$500,'Mouvements'!$C$6:$C$500,A167,'Mouvements'!$E$6:$E$500,"Sortie - perte"),0))</f>
        <v/>
      </c>
      <c r="L167" s="23">
        <f>IF(A167="","",IFERROR(SUMIFS('Mouvements'!$F$6:$F$500,'Mouvements'!$C$6:$C$500,A167,'Mouvements'!$E$6:$E$500,"Ajustement positif")-SUMIFS('Mouvements'!$F$6:$F$500,'Mouvements'!$C$6:$C$500,A167,'Mouvements'!$E$6:$E$500,"Ajustement négatif"),0))</f>
        <v/>
      </c>
      <c r="M167" s="23">
        <f>IF(A167="","",IFERROR(I167+J167-K167+L167,0))</f>
        <v/>
      </c>
      <c r="N167" s="10">
        <f>IF(A167="","",IFERROR(M167*G167,0))</f>
        <v/>
      </c>
      <c r="O167" s="9">
        <f>IF(A167="","",IF(M167&lt;0,"Stock négatif",IF(M167&lt;=H167,"À commander","Normal")))</f>
        <v/>
      </c>
    </row>
    <row r="168">
      <c r="A168" s="19" t="n"/>
      <c r="B168" s="20" t="n"/>
      <c r="C168" s="20" t="n"/>
      <c r="D168" s="19" t="n"/>
      <c r="E168" s="20" t="n"/>
      <c r="F168" s="20" t="n"/>
      <c r="G168" s="21" t="n"/>
      <c r="H168" s="22" t="n"/>
      <c r="I168" s="22" t="n"/>
      <c r="J168" s="23">
        <f>IF(A168="","",IFERROR(SUMIFS('Mouvements'!$F$6:$F$500,'Mouvements'!$C$6:$C$500,A168,'Mouvements'!$E$6:$E$500,"Entrée - achat")+SUMIFS('Mouvements'!$F$6:$F$500,'Mouvements'!$C$6:$C$500,A168,'Mouvements'!$E$6:$E$500,"Entrée - retour"),0))</f>
        <v/>
      </c>
      <c r="K168" s="23">
        <f>IF(A168="","",IFERROR(SUMIFS('Mouvements'!$F$6:$F$500,'Mouvements'!$C$6:$C$500,A168,'Mouvements'!$E$6:$E$500,"Sortie - production")+SUMIFS('Mouvements'!$F$6:$F$500,'Mouvements'!$C$6:$C$500,A168,'Mouvements'!$E$6:$E$500,"Sortie - perte"),0))</f>
        <v/>
      </c>
      <c r="L168" s="23">
        <f>IF(A168="","",IFERROR(SUMIFS('Mouvements'!$F$6:$F$500,'Mouvements'!$C$6:$C$500,A168,'Mouvements'!$E$6:$E$500,"Ajustement positif")-SUMIFS('Mouvements'!$F$6:$F$500,'Mouvements'!$C$6:$C$500,A168,'Mouvements'!$E$6:$E$500,"Ajustement négatif"),0))</f>
        <v/>
      </c>
      <c r="M168" s="23">
        <f>IF(A168="","",IFERROR(I168+J168-K168+L168,0))</f>
        <v/>
      </c>
      <c r="N168" s="10">
        <f>IF(A168="","",IFERROR(M168*G168,0))</f>
        <v/>
      </c>
      <c r="O168" s="9">
        <f>IF(A168="","",IF(M168&lt;0,"Stock négatif",IF(M168&lt;=H168,"À commander","Normal")))</f>
        <v/>
      </c>
    </row>
    <row r="169">
      <c r="A169" s="19" t="n"/>
      <c r="B169" s="20" t="n"/>
      <c r="C169" s="20" t="n"/>
      <c r="D169" s="19" t="n"/>
      <c r="E169" s="20" t="n"/>
      <c r="F169" s="20" t="n"/>
      <c r="G169" s="21" t="n"/>
      <c r="H169" s="22" t="n"/>
      <c r="I169" s="22" t="n"/>
      <c r="J169" s="23">
        <f>IF(A169="","",IFERROR(SUMIFS('Mouvements'!$F$6:$F$500,'Mouvements'!$C$6:$C$500,A169,'Mouvements'!$E$6:$E$500,"Entrée - achat")+SUMIFS('Mouvements'!$F$6:$F$500,'Mouvements'!$C$6:$C$500,A169,'Mouvements'!$E$6:$E$500,"Entrée - retour"),0))</f>
        <v/>
      </c>
      <c r="K169" s="23">
        <f>IF(A169="","",IFERROR(SUMIFS('Mouvements'!$F$6:$F$500,'Mouvements'!$C$6:$C$500,A169,'Mouvements'!$E$6:$E$500,"Sortie - production")+SUMIFS('Mouvements'!$F$6:$F$500,'Mouvements'!$C$6:$C$500,A169,'Mouvements'!$E$6:$E$500,"Sortie - perte"),0))</f>
        <v/>
      </c>
      <c r="L169" s="23">
        <f>IF(A169="","",IFERROR(SUMIFS('Mouvements'!$F$6:$F$500,'Mouvements'!$C$6:$C$500,A169,'Mouvements'!$E$6:$E$500,"Ajustement positif")-SUMIFS('Mouvements'!$F$6:$F$500,'Mouvements'!$C$6:$C$500,A169,'Mouvements'!$E$6:$E$500,"Ajustement négatif"),0))</f>
        <v/>
      </c>
      <c r="M169" s="23">
        <f>IF(A169="","",IFERROR(I169+J169-K169+L169,0))</f>
        <v/>
      </c>
      <c r="N169" s="10">
        <f>IF(A169="","",IFERROR(M169*G169,0))</f>
        <v/>
      </c>
      <c r="O169" s="9">
        <f>IF(A169="","",IF(M169&lt;0,"Stock négatif",IF(M169&lt;=H169,"À commander","Normal")))</f>
        <v/>
      </c>
    </row>
    <row r="170">
      <c r="A170" s="19" t="n"/>
      <c r="B170" s="20" t="n"/>
      <c r="C170" s="20" t="n"/>
      <c r="D170" s="19" t="n"/>
      <c r="E170" s="20" t="n"/>
      <c r="F170" s="20" t="n"/>
      <c r="G170" s="21" t="n"/>
      <c r="H170" s="22" t="n"/>
      <c r="I170" s="22" t="n"/>
      <c r="J170" s="23">
        <f>IF(A170="","",IFERROR(SUMIFS('Mouvements'!$F$6:$F$500,'Mouvements'!$C$6:$C$500,A170,'Mouvements'!$E$6:$E$500,"Entrée - achat")+SUMIFS('Mouvements'!$F$6:$F$500,'Mouvements'!$C$6:$C$500,A170,'Mouvements'!$E$6:$E$500,"Entrée - retour"),0))</f>
        <v/>
      </c>
      <c r="K170" s="23">
        <f>IF(A170="","",IFERROR(SUMIFS('Mouvements'!$F$6:$F$500,'Mouvements'!$C$6:$C$500,A170,'Mouvements'!$E$6:$E$500,"Sortie - production")+SUMIFS('Mouvements'!$F$6:$F$500,'Mouvements'!$C$6:$C$500,A170,'Mouvements'!$E$6:$E$500,"Sortie - perte"),0))</f>
        <v/>
      </c>
      <c r="L170" s="23">
        <f>IF(A170="","",IFERROR(SUMIFS('Mouvements'!$F$6:$F$500,'Mouvements'!$C$6:$C$500,A170,'Mouvements'!$E$6:$E$500,"Ajustement positif")-SUMIFS('Mouvements'!$F$6:$F$500,'Mouvements'!$C$6:$C$500,A170,'Mouvements'!$E$6:$E$500,"Ajustement négatif"),0))</f>
        <v/>
      </c>
      <c r="M170" s="23">
        <f>IF(A170="","",IFERROR(I170+J170-K170+L170,0))</f>
        <v/>
      </c>
      <c r="N170" s="10">
        <f>IF(A170="","",IFERROR(M170*G170,0))</f>
        <v/>
      </c>
      <c r="O170" s="9">
        <f>IF(A170="","",IF(M170&lt;0,"Stock négatif",IF(M170&lt;=H170,"À commander","Normal")))</f>
        <v/>
      </c>
    </row>
    <row r="171">
      <c r="A171" s="19" t="n"/>
      <c r="B171" s="20" t="n"/>
      <c r="C171" s="20" t="n"/>
      <c r="D171" s="19" t="n"/>
      <c r="E171" s="20" t="n"/>
      <c r="F171" s="20" t="n"/>
      <c r="G171" s="21" t="n"/>
      <c r="H171" s="22" t="n"/>
      <c r="I171" s="22" t="n"/>
      <c r="J171" s="23">
        <f>IF(A171="","",IFERROR(SUMIFS('Mouvements'!$F$6:$F$500,'Mouvements'!$C$6:$C$500,A171,'Mouvements'!$E$6:$E$500,"Entrée - achat")+SUMIFS('Mouvements'!$F$6:$F$500,'Mouvements'!$C$6:$C$500,A171,'Mouvements'!$E$6:$E$500,"Entrée - retour"),0))</f>
        <v/>
      </c>
      <c r="K171" s="23">
        <f>IF(A171="","",IFERROR(SUMIFS('Mouvements'!$F$6:$F$500,'Mouvements'!$C$6:$C$500,A171,'Mouvements'!$E$6:$E$500,"Sortie - production")+SUMIFS('Mouvements'!$F$6:$F$500,'Mouvements'!$C$6:$C$500,A171,'Mouvements'!$E$6:$E$500,"Sortie - perte"),0))</f>
        <v/>
      </c>
      <c r="L171" s="23">
        <f>IF(A171="","",IFERROR(SUMIFS('Mouvements'!$F$6:$F$500,'Mouvements'!$C$6:$C$500,A171,'Mouvements'!$E$6:$E$500,"Ajustement positif")-SUMIFS('Mouvements'!$F$6:$F$500,'Mouvements'!$C$6:$C$500,A171,'Mouvements'!$E$6:$E$500,"Ajustement négatif"),0))</f>
        <v/>
      </c>
      <c r="M171" s="23">
        <f>IF(A171="","",IFERROR(I171+J171-K171+L171,0))</f>
        <v/>
      </c>
      <c r="N171" s="10">
        <f>IF(A171="","",IFERROR(M171*G171,0))</f>
        <v/>
      </c>
      <c r="O171" s="9">
        <f>IF(A171="","",IF(M171&lt;0,"Stock négatif",IF(M171&lt;=H171,"À commander","Normal")))</f>
        <v/>
      </c>
    </row>
    <row r="172">
      <c r="A172" s="19" t="n"/>
      <c r="B172" s="20" t="n"/>
      <c r="C172" s="20" t="n"/>
      <c r="D172" s="19" t="n"/>
      <c r="E172" s="20" t="n"/>
      <c r="F172" s="20" t="n"/>
      <c r="G172" s="21" t="n"/>
      <c r="H172" s="22" t="n"/>
      <c r="I172" s="22" t="n"/>
      <c r="J172" s="23">
        <f>IF(A172="","",IFERROR(SUMIFS('Mouvements'!$F$6:$F$500,'Mouvements'!$C$6:$C$500,A172,'Mouvements'!$E$6:$E$500,"Entrée - achat")+SUMIFS('Mouvements'!$F$6:$F$500,'Mouvements'!$C$6:$C$500,A172,'Mouvements'!$E$6:$E$500,"Entrée - retour"),0))</f>
        <v/>
      </c>
      <c r="K172" s="23">
        <f>IF(A172="","",IFERROR(SUMIFS('Mouvements'!$F$6:$F$500,'Mouvements'!$C$6:$C$500,A172,'Mouvements'!$E$6:$E$500,"Sortie - production")+SUMIFS('Mouvements'!$F$6:$F$500,'Mouvements'!$C$6:$C$500,A172,'Mouvements'!$E$6:$E$500,"Sortie - perte"),0))</f>
        <v/>
      </c>
      <c r="L172" s="23">
        <f>IF(A172="","",IFERROR(SUMIFS('Mouvements'!$F$6:$F$500,'Mouvements'!$C$6:$C$500,A172,'Mouvements'!$E$6:$E$500,"Ajustement positif")-SUMIFS('Mouvements'!$F$6:$F$500,'Mouvements'!$C$6:$C$500,A172,'Mouvements'!$E$6:$E$500,"Ajustement négatif"),0))</f>
        <v/>
      </c>
      <c r="M172" s="23">
        <f>IF(A172="","",IFERROR(I172+J172-K172+L172,0))</f>
        <v/>
      </c>
      <c r="N172" s="10">
        <f>IF(A172="","",IFERROR(M172*G172,0))</f>
        <v/>
      </c>
      <c r="O172" s="9">
        <f>IF(A172="","",IF(M172&lt;0,"Stock négatif",IF(M172&lt;=H172,"À commander","Normal")))</f>
        <v/>
      </c>
    </row>
    <row r="173">
      <c r="A173" s="19" t="n"/>
      <c r="B173" s="20" t="n"/>
      <c r="C173" s="20" t="n"/>
      <c r="D173" s="19" t="n"/>
      <c r="E173" s="20" t="n"/>
      <c r="F173" s="20" t="n"/>
      <c r="G173" s="21" t="n"/>
      <c r="H173" s="22" t="n"/>
      <c r="I173" s="22" t="n"/>
      <c r="J173" s="23">
        <f>IF(A173="","",IFERROR(SUMIFS('Mouvements'!$F$6:$F$500,'Mouvements'!$C$6:$C$500,A173,'Mouvements'!$E$6:$E$500,"Entrée - achat")+SUMIFS('Mouvements'!$F$6:$F$500,'Mouvements'!$C$6:$C$500,A173,'Mouvements'!$E$6:$E$500,"Entrée - retour"),0))</f>
        <v/>
      </c>
      <c r="K173" s="23">
        <f>IF(A173="","",IFERROR(SUMIFS('Mouvements'!$F$6:$F$500,'Mouvements'!$C$6:$C$500,A173,'Mouvements'!$E$6:$E$500,"Sortie - production")+SUMIFS('Mouvements'!$F$6:$F$500,'Mouvements'!$C$6:$C$500,A173,'Mouvements'!$E$6:$E$500,"Sortie - perte"),0))</f>
        <v/>
      </c>
      <c r="L173" s="23">
        <f>IF(A173="","",IFERROR(SUMIFS('Mouvements'!$F$6:$F$500,'Mouvements'!$C$6:$C$500,A173,'Mouvements'!$E$6:$E$500,"Ajustement positif")-SUMIFS('Mouvements'!$F$6:$F$500,'Mouvements'!$C$6:$C$500,A173,'Mouvements'!$E$6:$E$500,"Ajustement négatif"),0))</f>
        <v/>
      </c>
      <c r="M173" s="23">
        <f>IF(A173="","",IFERROR(I173+J173-K173+L173,0))</f>
        <v/>
      </c>
      <c r="N173" s="10">
        <f>IF(A173="","",IFERROR(M173*G173,0))</f>
        <v/>
      </c>
      <c r="O173" s="9">
        <f>IF(A173="","",IF(M173&lt;0,"Stock négatif",IF(M173&lt;=H173,"À commander","Normal")))</f>
        <v/>
      </c>
    </row>
    <row r="174">
      <c r="A174" s="19" t="n"/>
      <c r="B174" s="20" t="n"/>
      <c r="C174" s="20" t="n"/>
      <c r="D174" s="19" t="n"/>
      <c r="E174" s="20" t="n"/>
      <c r="F174" s="20" t="n"/>
      <c r="G174" s="21" t="n"/>
      <c r="H174" s="22" t="n"/>
      <c r="I174" s="22" t="n"/>
      <c r="J174" s="23">
        <f>IF(A174="","",IFERROR(SUMIFS('Mouvements'!$F$6:$F$500,'Mouvements'!$C$6:$C$500,A174,'Mouvements'!$E$6:$E$500,"Entrée - achat")+SUMIFS('Mouvements'!$F$6:$F$500,'Mouvements'!$C$6:$C$500,A174,'Mouvements'!$E$6:$E$500,"Entrée - retour"),0))</f>
        <v/>
      </c>
      <c r="K174" s="23">
        <f>IF(A174="","",IFERROR(SUMIFS('Mouvements'!$F$6:$F$500,'Mouvements'!$C$6:$C$500,A174,'Mouvements'!$E$6:$E$500,"Sortie - production")+SUMIFS('Mouvements'!$F$6:$F$500,'Mouvements'!$C$6:$C$500,A174,'Mouvements'!$E$6:$E$500,"Sortie - perte"),0))</f>
        <v/>
      </c>
      <c r="L174" s="23">
        <f>IF(A174="","",IFERROR(SUMIFS('Mouvements'!$F$6:$F$500,'Mouvements'!$C$6:$C$500,A174,'Mouvements'!$E$6:$E$500,"Ajustement positif")-SUMIFS('Mouvements'!$F$6:$F$500,'Mouvements'!$C$6:$C$500,A174,'Mouvements'!$E$6:$E$500,"Ajustement négatif"),0))</f>
        <v/>
      </c>
      <c r="M174" s="23">
        <f>IF(A174="","",IFERROR(I174+J174-K174+L174,0))</f>
        <v/>
      </c>
      <c r="N174" s="10">
        <f>IF(A174="","",IFERROR(M174*G174,0))</f>
        <v/>
      </c>
      <c r="O174" s="9">
        <f>IF(A174="","",IF(M174&lt;0,"Stock négatif",IF(M174&lt;=H174,"À commander","Normal")))</f>
        <v/>
      </c>
    </row>
    <row r="175">
      <c r="A175" s="19" t="n"/>
      <c r="B175" s="20" t="n"/>
      <c r="C175" s="20" t="n"/>
      <c r="D175" s="19" t="n"/>
      <c r="E175" s="20" t="n"/>
      <c r="F175" s="20" t="n"/>
      <c r="G175" s="21" t="n"/>
      <c r="H175" s="22" t="n"/>
      <c r="I175" s="22" t="n"/>
      <c r="J175" s="23">
        <f>IF(A175="","",IFERROR(SUMIFS('Mouvements'!$F$6:$F$500,'Mouvements'!$C$6:$C$500,A175,'Mouvements'!$E$6:$E$500,"Entrée - achat")+SUMIFS('Mouvements'!$F$6:$F$500,'Mouvements'!$C$6:$C$500,A175,'Mouvements'!$E$6:$E$500,"Entrée - retour"),0))</f>
        <v/>
      </c>
      <c r="K175" s="23">
        <f>IF(A175="","",IFERROR(SUMIFS('Mouvements'!$F$6:$F$500,'Mouvements'!$C$6:$C$500,A175,'Mouvements'!$E$6:$E$500,"Sortie - production")+SUMIFS('Mouvements'!$F$6:$F$500,'Mouvements'!$C$6:$C$500,A175,'Mouvements'!$E$6:$E$500,"Sortie - perte"),0))</f>
        <v/>
      </c>
      <c r="L175" s="23">
        <f>IF(A175="","",IFERROR(SUMIFS('Mouvements'!$F$6:$F$500,'Mouvements'!$C$6:$C$500,A175,'Mouvements'!$E$6:$E$500,"Ajustement positif")-SUMIFS('Mouvements'!$F$6:$F$500,'Mouvements'!$C$6:$C$500,A175,'Mouvements'!$E$6:$E$500,"Ajustement négatif"),0))</f>
        <v/>
      </c>
      <c r="M175" s="23">
        <f>IF(A175="","",IFERROR(I175+J175-K175+L175,0))</f>
        <v/>
      </c>
      <c r="N175" s="10">
        <f>IF(A175="","",IFERROR(M175*G175,0))</f>
        <v/>
      </c>
      <c r="O175" s="9">
        <f>IF(A175="","",IF(M175&lt;0,"Stock négatif",IF(M175&lt;=H175,"À commander","Normal")))</f>
        <v/>
      </c>
    </row>
    <row r="176">
      <c r="A176" s="19" t="n"/>
      <c r="B176" s="20" t="n"/>
      <c r="C176" s="20" t="n"/>
      <c r="D176" s="19" t="n"/>
      <c r="E176" s="20" t="n"/>
      <c r="F176" s="20" t="n"/>
      <c r="G176" s="21" t="n"/>
      <c r="H176" s="22" t="n"/>
      <c r="I176" s="22" t="n"/>
      <c r="J176" s="23">
        <f>IF(A176="","",IFERROR(SUMIFS('Mouvements'!$F$6:$F$500,'Mouvements'!$C$6:$C$500,A176,'Mouvements'!$E$6:$E$500,"Entrée - achat")+SUMIFS('Mouvements'!$F$6:$F$500,'Mouvements'!$C$6:$C$500,A176,'Mouvements'!$E$6:$E$500,"Entrée - retour"),0))</f>
        <v/>
      </c>
      <c r="K176" s="23">
        <f>IF(A176="","",IFERROR(SUMIFS('Mouvements'!$F$6:$F$500,'Mouvements'!$C$6:$C$500,A176,'Mouvements'!$E$6:$E$500,"Sortie - production")+SUMIFS('Mouvements'!$F$6:$F$500,'Mouvements'!$C$6:$C$500,A176,'Mouvements'!$E$6:$E$500,"Sortie - perte"),0))</f>
        <v/>
      </c>
      <c r="L176" s="23">
        <f>IF(A176="","",IFERROR(SUMIFS('Mouvements'!$F$6:$F$500,'Mouvements'!$C$6:$C$500,A176,'Mouvements'!$E$6:$E$500,"Ajustement positif")-SUMIFS('Mouvements'!$F$6:$F$500,'Mouvements'!$C$6:$C$500,A176,'Mouvements'!$E$6:$E$500,"Ajustement négatif"),0))</f>
        <v/>
      </c>
      <c r="M176" s="23">
        <f>IF(A176="","",IFERROR(I176+J176-K176+L176,0))</f>
        <v/>
      </c>
      <c r="N176" s="10">
        <f>IF(A176="","",IFERROR(M176*G176,0))</f>
        <v/>
      </c>
      <c r="O176" s="9">
        <f>IF(A176="","",IF(M176&lt;0,"Stock négatif",IF(M176&lt;=H176,"À commander","Normal")))</f>
        <v/>
      </c>
    </row>
    <row r="177">
      <c r="A177" s="19" t="n"/>
      <c r="B177" s="20" t="n"/>
      <c r="C177" s="20" t="n"/>
      <c r="D177" s="19" t="n"/>
      <c r="E177" s="20" t="n"/>
      <c r="F177" s="20" t="n"/>
      <c r="G177" s="21" t="n"/>
      <c r="H177" s="22" t="n"/>
      <c r="I177" s="22" t="n"/>
      <c r="J177" s="23">
        <f>IF(A177="","",IFERROR(SUMIFS('Mouvements'!$F$6:$F$500,'Mouvements'!$C$6:$C$500,A177,'Mouvements'!$E$6:$E$500,"Entrée - achat")+SUMIFS('Mouvements'!$F$6:$F$500,'Mouvements'!$C$6:$C$500,A177,'Mouvements'!$E$6:$E$500,"Entrée - retour"),0))</f>
        <v/>
      </c>
      <c r="K177" s="23">
        <f>IF(A177="","",IFERROR(SUMIFS('Mouvements'!$F$6:$F$500,'Mouvements'!$C$6:$C$500,A177,'Mouvements'!$E$6:$E$500,"Sortie - production")+SUMIFS('Mouvements'!$F$6:$F$500,'Mouvements'!$C$6:$C$500,A177,'Mouvements'!$E$6:$E$500,"Sortie - perte"),0))</f>
        <v/>
      </c>
      <c r="L177" s="23">
        <f>IF(A177="","",IFERROR(SUMIFS('Mouvements'!$F$6:$F$500,'Mouvements'!$C$6:$C$500,A177,'Mouvements'!$E$6:$E$500,"Ajustement positif")-SUMIFS('Mouvements'!$F$6:$F$500,'Mouvements'!$C$6:$C$500,A177,'Mouvements'!$E$6:$E$500,"Ajustement négatif"),0))</f>
        <v/>
      </c>
      <c r="M177" s="23">
        <f>IF(A177="","",IFERROR(I177+J177-K177+L177,0))</f>
        <v/>
      </c>
      <c r="N177" s="10">
        <f>IF(A177="","",IFERROR(M177*G177,0))</f>
        <v/>
      </c>
      <c r="O177" s="9">
        <f>IF(A177="","",IF(M177&lt;0,"Stock négatif",IF(M177&lt;=H177,"À commander","Normal")))</f>
        <v/>
      </c>
    </row>
    <row r="178">
      <c r="A178" s="19" t="n"/>
      <c r="B178" s="20" t="n"/>
      <c r="C178" s="20" t="n"/>
      <c r="D178" s="19" t="n"/>
      <c r="E178" s="20" t="n"/>
      <c r="F178" s="20" t="n"/>
      <c r="G178" s="21" t="n"/>
      <c r="H178" s="22" t="n"/>
      <c r="I178" s="22" t="n"/>
      <c r="J178" s="23">
        <f>IF(A178="","",IFERROR(SUMIFS('Mouvements'!$F$6:$F$500,'Mouvements'!$C$6:$C$500,A178,'Mouvements'!$E$6:$E$500,"Entrée - achat")+SUMIFS('Mouvements'!$F$6:$F$500,'Mouvements'!$C$6:$C$500,A178,'Mouvements'!$E$6:$E$500,"Entrée - retour"),0))</f>
        <v/>
      </c>
      <c r="K178" s="23">
        <f>IF(A178="","",IFERROR(SUMIFS('Mouvements'!$F$6:$F$500,'Mouvements'!$C$6:$C$500,A178,'Mouvements'!$E$6:$E$500,"Sortie - production")+SUMIFS('Mouvements'!$F$6:$F$500,'Mouvements'!$C$6:$C$500,A178,'Mouvements'!$E$6:$E$500,"Sortie - perte"),0))</f>
        <v/>
      </c>
      <c r="L178" s="23">
        <f>IF(A178="","",IFERROR(SUMIFS('Mouvements'!$F$6:$F$500,'Mouvements'!$C$6:$C$500,A178,'Mouvements'!$E$6:$E$500,"Ajustement positif")-SUMIFS('Mouvements'!$F$6:$F$500,'Mouvements'!$C$6:$C$500,A178,'Mouvements'!$E$6:$E$500,"Ajustement négatif"),0))</f>
        <v/>
      </c>
      <c r="M178" s="23">
        <f>IF(A178="","",IFERROR(I178+J178-K178+L178,0))</f>
        <v/>
      </c>
      <c r="N178" s="10">
        <f>IF(A178="","",IFERROR(M178*G178,0))</f>
        <v/>
      </c>
      <c r="O178" s="9">
        <f>IF(A178="","",IF(M178&lt;0,"Stock négatif",IF(M178&lt;=H178,"À commander","Normal")))</f>
        <v/>
      </c>
    </row>
    <row r="179">
      <c r="A179" s="19" t="n"/>
      <c r="B179" s="20" t="n"/>
      <c r="C179" s="20" t="n"/>
      <c r="D179" s="19" t="n"/>
      <c r="E179" s="20" t="n"/>
      <c r="F179" s="20" t="n"/>
      <c r="G179" s="21" t="n"/>
      <c r="H179" s="22" t="n"/>
      <c r="I179" s="22" t="n"/>
      <c r="J179" s="23">
        <f>IF(A179="","",IFERROR(SUMIFS('Mouvements'!$F$6:$F$500,'Mouvements'!$C$6:$C$500,A179,'Mouvements'!$E$6:$E$500,"Entrée - achat")+SUMIFS('Mouvements'!$F$6:$F$500,'Mouvements'!$C$6:$C$500,A179,'Mouvements'!$E$6:$E$500,"Entrée - retour"),0))</f>
        <v/>
      </c>
      <c r="K179" s="23">
        <f>IF(A179="","",IFERROR(SUMIFS('Mouvements'!$F$6:$F$500,'Mouvements'!$C$6:$C$500,A179,'Mouvements'!$E$6:$E$500,"Sortie - production")+SUMIFS('Mouvements'!$F$6:$F$500,'Mouvements'!$C$6:$C$500,A179,'Mouvements'!$E$6:$E$500,"Sortie - perte"),0))</f>
        <v/>
      </c>
      <c r="L179" s="23">
        <f>IF(A179="","",IFERROR(SUMIFS('Mouvements'!$F$6:$F$500,'Mouvements'!$C$6:$C$500,A179,'Mouvements'!$E$6:$E$500,"Ajustement positif")-SUMIFS('Mouvements'!$F$6:$F$500,'Mouvements'!$C$6:$C$500,A179,'Mouvements'!$E$6:$E$500,"Ajustement négatif"),0))</f>
        <v/>
      </c>
      <c r="M179" s="23">
        <f>IF(A179="","",IFERROR(I179+J179-K179+L179,0))</f>
        <v/>
      </c>
      <c r="N179" s="10">
        <f>IF(A179="","",IFERROR(M179*G179,0))</f>
        <v/>
      </c>
      <c r="O179" s="9">
        <f>IF(A179="","",IF(M179&lt;0,"Stock négatif",IF(M179&lt;=H179,"À commander","Normal")))</f>
        <v/>
      </c>
    </row>
    <row r="180">
      <c r="A180" s="19" t="n"/>
      <c r="B180" s="20" t="n"/>
      <c r="C180" s="20" t="n"/>
      <c r="D180" s="19" t="n"/>
      <c r="E180" s="20" t="n"/>
      <c r="F180" s="20" t="n"/>
      <c r="G180" s="21" t="n"/>
      <c r="H180" s="22" t="n"/>
      <c r="I180" s="22" t="n"/>
      <c r="J180" s="23">
        <f>IF(A180="","",IFERROR(SUMIFS('Mouvements'!$F$6:$F$500,'Mouvements'!$C$6:$C$500,A180,'Mouvements'!$E$6:$E$500,"Entrée - achat")+SUMIFS('Mouvements'!$F$6:$F$500,'Mouvements'!$C$6:$C$500,A180,'Mouvements'!$E$6:$E$500,"Entrée - retour"),0))</f>
        <v/>
      </c>
      <c r="K180" s="23">
        <f>IF(A180="","",IFERROR(SUMIFS('Mouvements'!$F$6:$F$500,'Mouvements'!$C$6:$C$500,A180,'Mouvements'!$E$6:$E$500,"Sortie - production")+SUMIFS('Mouvements'!$F$6:$F$500,'Mouvements'!$C$6:$C$500,A180,'Mouvements'!$E$6:$E$500,"Sortie - perte"),0))</f>
        <v/>
      </c>
      <c r="L180" s="23">
        <f>IF(A180="","",IFERROR(SUMIFS('Mouvements'!$F$6:$F$500,'Mouvements'!$C$6:$C$500,A180,'Mouvements'!$E$6:$E$500,"Ajustement positif")-SUMIFS('Mouvements'!$F$6:$F$500,'Mouvements'!$C$6:$C$500,A180,'Mouvements'!$E$6:$E$500,"Ajustement négatif"),0))</f>
        <v/>
      </c>
      <c r="M180" s="23">
        <f>IF(A180="","",IFERROR(I180+J180-K180+L180,0))</f>
        <v/>
      </c>
      <c r="N180" s="10">
        <f>IF(A180="","",IFERROR(M180*G180,0))</f>
        <v/>
      </c>
      <c r="O180" s="9">
        <f>IF(A180="","",IF(M180&lt;0,"Stock négatif",IF(M180&lt;=H180,"À commander","Normal")))</f>
        <v/>
      </c>
    </row>
    <row r="181">
      <c r="A181" s="19" t="n"/>
      <c r="B181" s="20" t="n"/>
      <c r="C181" s="20" t="n"/>
      <c r="D181" s="19" t="n"/>
      <c r="E181" s="20" t="n"/>
      <c r="F181" s="20" t="n"/>
      <c r="G181" s="21" t="n"/>
      <c r="H181" s="22" t="n"/>
      <c r="I181" s="22" t="n"/>
      <c r="J181" s="23">
        <f>IF(A181="","",IFERROR(SUMIFS('Mouvements'!$F$6:$F$500,'Mouvements'!$C$6:$C$500,A181,'Mouvements'!$E$6:$E$500,"Entrée - achat")+SUMIFS('Mouvements'!$F$6:$F$500,'Mouvements'!$C$6:$C$500,A181,'Mouvements'!$E$6:$E$500,"Entrée - retour"),0))</f>
        <v/>
      </c>
      <c r="K181" s="23">
        <f>IF(A181="","",IFERROR(SUMIFS('Mouvements'!$F$6:$F$500,'Mouvements'!$C$6:$C$500,A181,'Mouvements'!$E$6:$E$500,"Sortie - production")+SUMIFS('Mouvements'!$F$6:$F$500,'Mouvements'!$C$6:$C$500,A181,'Mouvements'!$E$6:$E$500,"Sortie - perte"),0))</f>
        <v/>
      </c>
      <c r="L181" s="23">
        <f>IF(A181="","",IFERROR(SUMIFS('Mouvements'!$F$6:$F$500,'Mouvements'!$C$6:$C$500,A181,'Mouvements'!$E$6:$E$500,"Ajustement positif")-SUMIFS('Mouvements'!$F$6:$F$500,'Mouvements'!$C$6:$C$500,A181,'Mouvements'!$E$6:$E$500,"Ajustement négatif"),0))</f>
        <v/>
      </c>
      <c r="M181" s="23">
        <f>IF(A181="","",IFERROR(I181+J181-K181+L181,0))</f>
        <v/>
      </c>
      <c r="N181" s="10">
        <f>IF(A181="","",IFERROR(M181*G181,0))</f>
        <v/>
      </c>
      <c r="O181" s="9">
        <f>IF(A181="","",IF(M181&lt;0,"Stock négatif",IF(M181&lt;=H181,"À commander","Normal")))</f>
        <v/>
      </c>
    </row>
    <row r="182">
      <c r="A182" s="19" t="n"/>
      <c r="B182" s="20" t="n"/>
      <c r="C182" s="20" t="n"/>
      <c r="D182" s="19" t="n"/>
      <c r="E182" s="20" t="n"/>
      <c r="F182" s="20" t="n"/>
      <c r="G182" s="21" t="n"/>
      <c r="H182" s="22" t="n"/>
      <c r="I182" s="22" t="n"/>
      <c r="J182" s="23">
        <f>IF(A182="","",IFERROR(SUMIFS('Mouvements'!$F$6:$F$500,'Mouvements'!$C$6:$C$500,A182,'Mouvements'!$E$6:$E$500,"Entrée - achat")+SUMIFS('Mouvements'!$F$6:$F$500,'Mouvements'!$C$6:$C$500,A182,'Mouvements'!$E$6:$E$500,"Entrée - retour"),0))</f>
        <v/>
      </c>
      <c r="K182" s="23">
        <f>IF(A182="","",IFERROR(SUMIFS('Mouvements'!$F$6:$F$500,'Mouvements'!$C$6:$C$500,A182,'Mouvements'!$E$6:$E$500,"Sortie - production")+SUMIFS('Mouvements'!$F$6:$F$500,'Mouvements'!$C$6:$C$500,A182,'Mouvements'!$E$6:$E$500,"Sortie - perte"),0))</f>
        <v/>
      </c>
      <c r="L182" s="23">
        <f>IF(A182="","",IFERROR(SUMIFS('Mouvements'!$F$6:$F$500,'Mouvements'!$C$6:$C$500,A182,'Mouvements'!$E$6:$E$500,"Ajustement positif")-SUMIFS('Mouvements'!$F$6:$F$500,'Mouvements'!$C$6:$C$500,A182,'Mouvements'!$E$6:$E$500,"Ajustement négatif"),0))</f>
        <v/>
      </c>
      <c r="M182" s="23">
        <f>IF(A182="","",IFERROR(I182+J182-K182+L182,0))</f>
        <v/>
      </c>
      <c r="N182" s="10">
        <f>IF(A182="","",IFERROR(M182*G182,0))</f>
        <v/>
      </c>
      <c r="O182" s="9">
        <f>IF(A182="","",IF(M182&lt;0,"Stock négatif",IF(M182&lt;=H182,"À commander","Normal")))</f>
        <v/>
      </c>
    </row>
    <row r="183">
      <c r="A183" s="19" t="n"/>
      <c r="B183" s="20" t="n"/>
      <c r="C183" s="20" t="n"/>
      <c r="D183" s="19" t="n"/>
      <c r="E183" s="20" t="n"/>
      <c r="F183" s="20" t="n"/>
      <c r="G183" s="21" t="n"/>
      <c r="H183" s="22" t="n"/>
      <c r="I183" s="22" t="n"/>
      <c r="J183" s="23">
        <f>IF(A183="","",IFERROR(SUMIFS('Mouvements'!$F$6:$F$500,'Mouvements'!$C$6:$C$500,A183,'Mouvements'!$E$6:$E$500,"Entrée - achat")+SUMIFS('Mouvements'!$F$6:$F$500,'Mouvements'!$C$6:$C$500,A183,'Mouvements'!$E$6:$E$500,"Entrée - retour"),0))</f>
        <v/>
      </c>
      <c r="K183" s="23">
        <f>IF(A183="","",IFERROR(SUMIFS('Mouvements'!$F$6:$F$500,'Mouvements'!$C$6:$C$500,A183,'Mouvements'!$E$6:$E$500,"Sortie - production")+SUMIFS('Mouvements'!$F$6:$F$500,'Mouvements'!$C$6:$C$500,A183,'Mouvements'!$E$6:$E$500,"Sortie - perte"),0))</f>
        <v/>
      </c>
      <c r="L183" s="23">
        <f>IF(A183="","",IFERROR(SUMIFS('Mouvements'!$F$6:$F$500,'Mouvements'!$C$6:$C$500,A183,'Mouvements'!$E$6:$E$500,"Ajustement positif")-SUMIFS('Mouvements'!$F$6:$F$500,'Mouvements'!$C$6:$C$500,A183,'Mouvements'!$E$6:$E$500,"Ajustement négatif"),0))</f>
        <v/>
      </c>
      <c r="M183" s="23">
        <f>IF(A183="","",IFERROR(I183+J183-K183+L183,0))</f>
        <v/>
      </c>
      <c r="N183" s="10">
        <f>IF(A183="","",IFERROR(M183*G183,0))</f>
        <v/>
      </c>
      <c r="O183" s="9">
        <f>IF(A183="","",IF(M183&lt;0,"Stock négatif",IF(M183&lt;=H183,"À commander","Normal")))</f>
        <v/>
      </c>
    </row>
    <row r="184">
      <c r="A184" s="19" t="n"/>
      <c r="B184" s="20" t="n"/>
      <c r="C184" s="20" t="n"/>
      <c r="D184" s="19" t="n"/>
      <c r="E184" s="20" t="n"/>
      <c r="F184" s="20" t="n"/>
      <c r="G184" s="21" t="n"/>
      <c r="H184" s="22" t="n"/>
      <c r="I184" s="22" t="n"/>
      <c r="J184" s="23">
        <f>IF(A184="","",IFERROR(SUMIFS('Mouvements'!$F$6:$F$500,'Mouvements'!$C$6:$C$500,A184,'Mouvements'!$E$6:$E$500,"Entrée - achat")+SUMIFS('Mouvements'!$F$6:$F$500,'Mouvements'!$C$6:$C$500,A184,'Mouvements'!$E$6:$E$500,"Entrée - retour"),0))</f>
        <v/>
      </c>
      <c r="K184" s="23">
        <f>IF(A184="","",IFERROR(SUMIFS('Mouvements'!$F$6:$F$500,'Mouvements'!$C$6:$C$500,A184,'Mouvements'!$E$6:$E$500,"Sortie - production")+SUMIFS('Mouvements'!$F$6:$F$500,'Mouvements'!$C$6:$C$500,A184,'Mouvements'!$E$6:$E$500,"Sortie - perte"),0))</f>
        <v/>
      </c>
      <c r="L184" s="23">
        <f>IF(A184="","",IFERROR(SUMIFS('Mouvements'!$F$6:$F$500,'Mouvements'!$C$6:$C$500,A184,'Mouvements'!$E$6:$E$500,"Ajustement positif")-SUMIFS('Mouvements'!$F$6:$F$500,'Mouvements'!$C$6:$C$500,A184,'Mouvements'!$E$6:$E$500,"Ajustement négatif"),0))</f>
        <v/>
      </c>
      <c r="M184" s="23">
        <f>IF(A184="","",IFERROR(I184+J184-K184+L184,0))</f>
        <v/>
      </c>
      <c r="N184" s="10">
        <f>IF(A184="","",IFERROR(M184*G184,0))</f>
        <v/>
      </c>
      <c r="O184" s="9">
        <f>IF(A184="","",IF(M184&lt;0,"Stock négatif",IF(M184&lt;=H184,"À commander","Normal")))</f>
        <v/>
      </c>
    </row>
    <row r="185">
      <c r="A185" s="19" t="n"/>
      <c r="B185" s="20" t="n"/>
      <c r="C185" s="20" t="n"/>
      <c r="D185" s="19" t="n"/>
      <c r="E185" s="20" t="n"/>
      <c r="F185" s="20" t="n"/>
      <c r="G185" s="21" t="n"/>
      <c r="H185" s="22" t="n"/>
      <c r="I185" s="22" t="n"/>
      <c r="J185" s="23">
        <f>IF(A185="","",IFERROR(SUMIFS('Mouvements'!$F$6:$F$500,'Mouvements'!$C$6:$C$500,A185,'Mouvements'!$E$6:$E$500,"Entrée - achat")+SUMIFS('Mouvements'!$F$6:$F$500,'Mouvements'!$C$6:$C$500,A185,'Mouvements'!$E$6:$E$500,"Entrée - retour"),0))</f>
        <v/>
      </c>
      <c r="K185" s="23">
        <f>IF(A185="","",IFERROR(SUMIFS('Mouvements'!$F$6:$F$500,'Mouvements'!$C$6:$C$500,A185,'Mouvements'!$E$6:$E$500,"Sortie - production")+SUMIFS('Mouvements'!$F$6:$F$500,'Mouvements'!$C$6:$C$500,A185,'Mouvements'!$E$6:$E$500,"Sortie - perte"),0))</f>
        <v/>
      </c>
      <c r="L185" s="23">
        <f>IF(A185="","",IFERROR(SUMIFS('Mouvements'!$F$6:$F$500,'Mouvements'!$C$6:$C$500,A185,'Mouvements'!$E$6:$E$500,"Ajustement positif")-SUMIFS('Mouvements'!$F$6:$F$500,'Mouvements'!$C$6:$C$500,A185,'Mouvements'!$E$6:$E$500,"Ajustement négatif"),0))</f>
        <v/>
      </c>
      <c r="M185" s="23">
        <f>IF(A185="","",IFERROR(I185+J185-K185+L185,0))</f>
        <v/>
      </c>
      <c r="N185" s="10">
        <f>IF(A185="","",IFERROR(M185*G185,0))</f>
        <v/>
      </c>
      <c r="O185" s="9">
        <f>IF(A185="","",IF(M185&lt;0,"Stock négatif",IF(M185&lt;=H185,"À commander","Normal")))</f>
        <v/>
      </c>
    </row>
    <row r="186">
      <c r="A186" s="19" t="n"/>
      <c r="B186" s="20" t="n"/>
      <c r="C186" s="20" t="n"/>
      <c r="D186" s="19" t="n"/>
      <c r="E186" s="20" t="n"/>
      <c r="F186" s="20" t="n"/>
      <c r="G186" s="21" t="n"/>
      <c r="H186" s="22" t="n"/>
      <c r="I186" s="22" t="n"/>
      <c r="J186" s="23">
        <f>IF(A186="","",IFERROR(SUMIFS('Mouvements'!$F$6:$F$500,'Mouvements'!$C$6:$C$500,A186,'Mouvements'!$E$6:$E$500,"Entrée - achat")+SUMIFS('Mouvements'!$F$6:$F$500,'Mouvements'!$C$6:$C$500,A186,'Mouvements'!$E$6:$E$500,"Entrée - retour"),0))</f>
        <v/>
      </c>
      <c r="K186" s="23">
        <f>IF(A186="","",IFERROR(SUMIFS('Mouvements'!$F$6:$F$500,'Mouvements'!$C$6:$C$500,A186,'Mouvements'!$E$6:$E$500,"Sortie - production")+SUMIFS('Mouvements'!$F$6:$F$500,'Mouvements'!$C$6:$C$500,A186,'Mouvements'!$E$6:$E$500,"Sortie - perte"),0))</f>
        <v/>
      </c>
      <c r="L186" s="23">
        <f>IF(A186="","",IFERROR(SUMIFS('Mouvements'!$F$6:$F$500,'Mouvements'!$C$6:$C$500,A186,'Mouvements'!$E$6:$E$500,"Ajustement positif")-SUMIFS('Mouvements'!$F$6:$F$500,'Mouvements'!$C$6:$C$500,A186,'Mouvements'!$E$6:$E$500,"Ajustement négatif"),0))</f>
        <v/>
      </c>
      <c r="M186" s="23">
        <f>IF(A186="","",IFERROR(I186+J186-K186+L186,0))</f>
        <v/>
      </c>
      <c r="N186" s="10">
        <f>IF(A186="","",IFERROR(M186*G186,0))</f>
        <v/>
      </c>
      <c r="O186" s="9">
        <f>IF(A186="","",IF(M186&lt;0,"Stock négatif",IF(M186&lt;=H186,"À commander","Normal")))</f>
        <v/>
      </c>
    </row>
    <row r="187">
      <c r="A187" s="19" t="n"/>
      <c r="B187" s="20" t="n"/>
      <c r="C187" s="20" t="n"/>
      <c r="D187" s="19" t="n"/>
      <c r="E187" s="20" t="n"/>
      <c r="F187" s="20" t="n"/>
      <c r="G187" s="21" t="n"/>
      <c r="H187" s="22" t="n"/>
      <c r="I187" s="22" t="n"/>
      <c r="J187" s="23">
        <f>IF(A187="","",IFERROR(SUMIFS('Mouvements'!$F$6:$F$500,'Mouvements'!$C$6:$C$500,A187,'Mouvements'!$E$6:$E$500,"Entrée - achat")+SUMIFS('Mouvements'!$F$6:$F$500,'Mouvements'!$C$6:$C$500,A187,'Mouvements'!$E$6:$E$500,"Entrée - retour"),0))</f>
        <v/>
      </c>
      <c r="K187" s="23">
        <f>IF(A187="","",IFERROR(SUMIFS('Mouvements'!$F$6:$F$500,'Mouvements'!$C$6:$C$500,A187,'Mouvements'!$E$6:$E$500,"Sortie - production")+SUMIFS('Mouvements'!$F$6:$F$500,'Mouvements'!$C$6:$C$500,A187,'Mouvements'!$E$6:$E$500,"Sortie - perte"),0))</f>
        <v/>
      </c>
      <c r="L187" s="23">
        <f>IF(A187="","",IFERROR(SUMIFS('Mouvements'!$F$6:$F$500,'Mouvements'!$C$6:$C$500,A187,'Mouvements'!$E$6:$E$500,"Ajustement positif")-SUMIFS('Mouvements'!$F$6:$F$500,'Mouvements'!$C$6:$C$500,A187,'Mouvements'!$E$6:$E$500,"Ajustement négatif"),0))</f>
        <v/>
      </c>
      <c r="M187" s="23">
        <f>IF(A187="","",IFERROR(I187+J187-K187+L187,0))</f>
        <v/>
      </c>
      <c r="N187" s="10">
        <f>IF(A187="","",IFERROR(M187*G187,0))</f>
        <v/>
      </c>
      <c r="O187" s="9">
        <f>IF(A187="","",IF(M187&lt;0,"Stock négatif",IF(M187&lt;=H187,"À commander","Normal")))</f>
        <v/>
      </c>
    </row>
    <row r="188">
      <c r="A188" s="19" t="n"/>
      <c r="B188" s="20" t="n"/>
      <c r="C188" s="20" t="n"/>
      <c r="D188" s="19" t="n"/>
      <c r="E188" s="20" t="n"/>
      <c r="F188" s="20" t="n"/>
      <c r="G188" s="21" t="n"/>
      <c r="H188" s="22" t="n"/>
      <c r="I188" s="22" t="n"/>
      <c r="J188" s="23">
        <f>IF(A188="","",IFERROR(SUMIFS('Mouvements'!$F$6:$F$500,'Mouvements'!$C$6:$C$500,A188,'Mouvements'!$E$6:$E$500,"Entrée - achat")+SUMIFS('Mouvements'!$F$6:$F$500,'Mouvements'!$C$6:$C$500,A188,'Mouvements'!$E$6:$E$500,"Entrée - retour"),0))</f>
        <v/>
      </c>
      <c r="K188" s="23">
        <f>IF(A188="","",IFERROR(SUMIFS('Mouvements'!$F$6:$F$500,'Mouvements'!$C$6:$C$500,A188,'Mouvements'!$E$6:$E$500,"Sortie - production")+SUMIFS('Mouvements'!$F$6:$F$500,'Mouvements'!$C$6:$C$500,A188,'Mouvements'!$E$6:$E$500,"Sortie - perte"),0))</f>
        <v/>
      </c>
      <c r="L188" s="23">
        <f>IF(A188="","",IFERROR(SUMIFS('Mouvements'!$F$6:$F$500,'Mouvements'!$C$6:$C$500,A188,'Mouvements'!$E$6:$E$500,"Ajustement positif")-SUMIFS('Mouvements'!$F$6:$F$500,'Mouvements'!$C$6:$C$500,A188,'Mouvements'!$E$6:$E$500,"Ajustement négatif"),0))</f>
        <v/>
      </c>
      <c r="M188" s="23">
        <f>IF(A188="","",IFERROR(I188+J188-K188+L188,0))</f>
        <v/>
      </c>
      <c r="N188" s="10">
        <f>IF(A188="","",IFERROR(M188*G188,0))</f>
        <v/>
      </c>
      <c r="O188" s="9">
        <f>IF(A188="","",IF(M188&lt;0,"Stock négatif",IF(M188&lt;=H188,"À commander","Normal")))</f>
        <v/>
      </c>
    </row>
    <row r="189">
      <c r="A189" s="19" t="n"/>
      <c r="B189" s="20" t="n"/>
      <c r="C189" s="20" t="n"/>
      <c r="D189" s="19" t="n"/>
      <c r="E189" s="20" t="n"/>
      <c r="F189" s="20" t="n"/>
      <c r="G189" s="21" t="n"/>
      <c r="H189" s="22" t="n"/>
      <c r="I189" s="22" t="n"/>
      <c r="J189" s="23">
        <f>IF(A189="","",IFERROR(SUMIFS('Mouvements'!$F$6:$F$500,'Mouvements'!$C$6:$C$500,A189,'Mouvements'!$E$6:$E$500,"Entrée - achat")+SUMIFS('Mouvements'!$F$6:$F$500,'Mouvements'!$C$6:$C$500,A189,'Mouvements'!$E$6:$E$500,"Entrée - retour"),0))</f>
        <v/>
      </c>
      <c r="K189" s="23">
        <f>IF(A189="","",IFERROR(SUMIFS('Mouvements'!$F$6:$F$500,'Mouvements'!$C$6:$C$500,A189,'Mouvements'!$E$6:$E$500,"Sortie - production")+SUMIFS('Mouvements'!$F$6:$F$500,'Mouvements'!$C$6:$C$500,A189,'Mouvements'!$E$6:$E$500,"Sortie - perte"),0))</f>
        <v/>
      </c>
      <c r="L189" s="23">
        <f>IF(A189="","",IFERROR(SUMIFS('Mouvements'!$F$6:$F$500,'Mouvements'!$C$6:$C$500,A189,'Mouvements'!$E$6:$E$500,"Ajustement positif")-SUMIFS('Mouvements'!$F$6:$F$500,'Mouvements'!$C$6:$C$500,A189,'Mouvements'!$E$6:$E$500,"Ajustement négatif"),0))</f>
        <v/>
      </c>
      <c r="M189" s="23">
        <f>IF(A189="","",IFERROR(I189+J189-K189+L189,0))</f>
        <v/>
      </c>
      <c r="N189" s="10">
        <f>IF(A189="","",IFERROR(M189*G189,0))</f>
        <v/>
      </c>
      <c r="O189" s="9">
        <f>IF(A189="","",IF(M189&lt;0,"Stock négatif",IF(M189&lt;=H189,"À commander","Normal")))</f>
        <v/>
      </c>
    </row>
    <row r="190">
      <c r="A190" s="19" t="n"/>
      <c r="B190" s="20" t="n"/>
      <c r="C190" s="20" t="n"/>
      <c r="D190" s="19" t="n"/>
      <c r="E190" s="20" t="n"/>
      <c r="F190" s="20" t="n"/>
      <c r="G190" s="21" t="n"/>
      <c r="H190" s="22" t="n"/>
      <c r="I190" s="22" t="n"/>
      <c r="J190" s="23">
        <f>IF(A190="","",IFERROR(SUMIFS('Mouvements'!$F$6:$F$500,'Mouvements'!$C$6:$C$500,A190,'Mouvements'!$E$6:$E$500,"Entrée - achat")+SUMIFS('Mouvements'!$F$6:$F$500,'Mouvements'!$C$6:$C$500,A190,'Mouvements'!$E$6:$E$500,"Entrée - retour"),0))</f>
        <v/>
      </c>
      <c r="K190" s="23">
        <f>IF(A190="","",IFERROR(SUMIFS('Mouvements'!$F$6:$F$500,'Mouvements'!$C$6:$C$500,A190,'Mouvements'!$E$6:$E$500,"Sortie - production")+SUMIFS('Mouvements'!$F$6:$F$500,'Mouvements'!$C$6:$C$500,A190,'Mouvements'!$E$6:$E$500,"Sortie - perte"),0))</f>
        <v/>
      </c>
      <c r="L190" s="23">
        <f>IF(A190="","",IFERROR(SUMIFS('Mouvements'!$F$6:$F$500,'Mouvements'!$C$6:$C$500,A190,'Mouvements'!$E$6:$E$500,"Ajustement positif")-SUMIFS('Mouvements'!$F$6:$F$500,'Mouvements'!$C$6:$C$500,A190,'Mouvements'!$E$6:$E$500,"Ajustement négatif"),0))</f>
        <v/>
      </c>
      <c r="M190" s="23">
        <f>IF(A190="","",IFERROR(I190+J190-K190+L190,0))</f>
        <v/>
      </c>
      <c r="N190" s="10">
        <f>IF(A190="","",IFERROR(M190*G190,0))</f>
        <v/>
      </c>
      <c r="O190" s="9">
        <f>IF(A190="","",IF(M190&lt;0,"Stock négatif",IF(M190&lt;=H190,"À commander","Normal")))</f>
        <v/>
      </c>
    </row>
    <row r="191">
      <c r="A191" s="19" t="n"/>
      <c r="B191" s="20" t="n"/>
      <c r="C191" s="20" t="n"/>
      <c r="D191" s="19" t="n"/>
      <c r="E191" s="20" t="n"/>
      <c r="F191" s="20" t="n"/>
      <c r="G191" s="21" t="n"/>
      <c r="H191" s="22" t="n"/>
      <c r="I191" s="22" t="n"/>
      <c r="J191" s="23">
        <f>IF(A191="","",IFERROR(SUMIFS('Mouvements'!$F$6:$F$500,'Mouvements'!$C$6:$C$500,A191,'Mouvements'!$E$6:$E$500,"Entrée - achat")+SUMIFS('Mouvements'!$F$6:$F$500,'Mouvements'!$C$6:$C$500,A191,'Mouvements'!$E$6:$E$500,"Entrée - retour"),0))</f>
        <v/>
      </c>
      <c r="K191" s="23">
        <f>IF(A191="","",IFERROR(SUMIFS('Mouvements'!$F$6:$F$500,'Mouvements'!$C$6:$C$500,A191,'Mouvements'!$E$6:$E$500,"Sortie - production")+SUMIFS('Mouvements'!$F$6:$F$500,'Mouvements'!$C$6:$C$500,A191,'Mouvements'!$E$6:$E$500,"Sortie - perte"),0))</f>
        <v/>
      </c>
      <c r="L191" s="23">
        <f>IF(A191="","",IFERROR(SUMIFS('Mouvements'!$F$6:$F$500,'Mouvements'!$C$6:$C$500,A191,'Mouvements'!$E$6:$E$500,"Ajustement positif")-SUMIFS('Mouvements'!$F$6:$F$500,'Mouvements'!$C$6:$C$500,A191,'Mouvements'!$E$6:$E$500,"Ajustement négatif"),0))</f>
        <v/>
      </c>
      <c r="M191" s="23">
        <f>IF(A191="","",IFERROR(I191+J191-K191+L191,0))</f>
        <v/>
      </c>
      <c r="N191" s="10">
        <f>IF(A191="","",IFERROR(M191*G191,0))</f>
        <v/>
      </c>
      <c r="O191" s="9">
        <f>IF(A191="","",IF(M191&lt;0,"Stock négatif",IF(M191&lt;=H191,"À commander","Normal")))</f>
        <v/>
      </c>
    </row>
    <row r="192">
      <c r="A192" s="19" t="n"/>
      <c r="B192" s="20" t="n"/>
      <c r="C192" s="20" t="n"/>
      <c r="D192" s="19" t="n"/>
      <c r="E192" s="20" t="n"/>
      <c r="F192" s="20" t="n"/>
      <c r="G192" s="21" t="n"/>
      <c r="H192" s="22" t="n"/>
      <c r="I192" s="22" t="n"/>
      <c r="J192" s="23">
        <f>IF(A192="","",IFERROR(SUMIFS('Mouvements'!$F$6:$F$500,'Mouvements'!$C$6:$C$500,A192,'Mouvements'!$E$6:$E$500,"Entrée - achat")+SUMIFS('Mouvements'!$F$6:$F$500,'Mouvements'!$C$6:$C$500,A192,'Mouvements'!$E$6:$E$500,"Entrée - retour"),0))</f>
        <v/>
      </c>
      <c r="K192" s="23">
        <f>IF(A192="","",IFERROR(SUMIFS('Mouvements'!$F$6:$F$500,'Mouvements'!$C$6:$C$500,A192,'Mouvements'!$E$6:$E$500,"Sortie - production")+SUMIFS('Mouvements'!$F$6:$F$500,'Mouvements'!$C$6:$C$500,A192,'Mouvements'!$E$6:$E$500,"Sortie - perte"),0))</f>
        <v/>
      </c>
      <c r="L192" s="23">
        <f>IF(A192="","",IFERROR(SUMIFS('Mouvements'!$F$6:$F$500,'Mouvements'!$C$6:$C$500,A192,'Mouvements'!$E$6:$E$500,"Ajustement positif")-SUMIFS('Mouvements'!$F$6:$F$500,'Mouvements'!$C$6:$C$500,A192,'Mouvements'!$E$6:$E$500,"Ajustement négatif"),0))</f>
        <v/>
      </c>
      <c r="M192" s="23">
        <f>IF(A192="","",IFERROR(I192+J192-K192+L192,0))</f>
        <v/>
      </c>
      <c r="N192" s="10">
        <f>IF(A192="","",IFERROR(M192*G192,0))</f>
        <v/>
      </c>
      <c r="O192" s="9">
        <f>IF(A192="","",IF(M192&lt;0,"Stock négatif",IF(M192&lt;=H192,"À commander","Normal")))</f>
        <v/>
      </c>
    </row>
    <row r="193">
      <c r="A193" s="19" t="n"/>
      <c r="B193" s="20" t="n"/>
      <c r="C193" s="20" t="n"/>
      <c r="D193" s="19" t="n"/>
      <c r="E193" s="20" t="n"/>
      <c r="F193" s="20" t="n"/>
      <c r="G193" s="21" t="n"/>
      <c r="H193" s="22" t="n"/>
      <c r="I193" s="22" t="n"/>
      <c r="J193" s="23">
        <f>IF(A193="","",IFERROR(SUMIFS('Mouvements'!$F$6:$F$500,'Mouvements'!$C$6:$C$500,A193,'Mouvements'!$E$6:$E$500,"Entrée - achat")+SUMIFS('Mouvements'!$F$6:$F$500,'Mouvements'!$C$6:$C$500,A193,'Mouvements'!$E$6:$E$500,"Entrée - retour"),0))</f>
        <v/>
      </c>
      <c r="K193" s="23">
        <f>IF(A193="","",IFERROR(SUMIFS('Mouvements'!$F$6:$F$500,'Mouvements'!$C$6:$C$500,A193,'Mouvements'!$E$6:$E$500,"Sortie - production")+SUMIFS('Mouvements'!$F$6:$F$500,'Mouvements'!$C$6:$C$500,A193,'Mouvements'!$E$6:$E$500,"Sortie - perte"),0))</f>
        <v/>
      </c>
      <c r="L193" s="23">
        <f>IF(A193="","",IFERROR(SUMIFS('Mouvements'!$F$6:$F$500,'Mouvements'!$C$6:$C$500,A193,'Mouvements'!$E$6:$E$500,"Ajustement positif")-SUMIFS('Mouvements'!$F$6:$F$500,'Mouvements'!$C$6:$C$500,A193,'Mouvements'!$E$6:$E$500,"Ajustement négatif"),0))</f>
        <v/>
      </c>
      <c r="M193" s="23">
        <f>IF(A193="","",IFERROR(I193+J193-K193+L193,0))</f>
        <v/>
      </c>
      <c r="N193" s="10">
        <f>IF(A193="","",IFERROR(M193*G193,0))</f>
        <v/>
      </c>
      <c r="O193" s="9">
        <f>IF(A193="","",IF(M193&lt;0,"Stock négatif",IF(M193&lt;=H193,"À commander","Normal")))</f>
        <v/>
      </c>
    </row>
    <row r="194">
      <c r="A194" s="19" t="n"/>
      <c r="B194" s="20" t="n"/>
      <c r="C194" s="20" t="n"/>
      <c r="D194" s="19" t="n"/>
      <c r="E194" s="20" t="n"/>
      <c r="F194" s="20" t="n"/>
      <c r="G194" s="21" t="n"/>
      <c r="H194" s="22" t="n"/>
      <c r="I194" s="22" t="n"/>
      <c r="J194" s="23">
        <f>IF(A194="","",IFERROR(SUMIFS('Mouvements'!$F$6:$F$500,'Mouvements'!$C$6:$C$500,A194,'Mouvements'!$E$6:$E$500,"Entrée - achat")+SUMIFS('Mouvements'!$F$6:$F$500,'Mouvements'!$C$6:$C$500,A194,'Mouvements'!$E$6:$E$500,"Entrée - retour"),0))</f>
        <v/>
      </c>
      <c r="K194" s="23">
        <f>IF(A194="","",IFERROR(SUMIFS('Mouvements'!$F$6:$F$500,'Mouvements'!$C$6:$C$500,A194,'Mouvements'!$E$6:$E$500,"Sortie - production")+SUMIFS('Mouvements'!$F$6:$F$500,'Mouvements'!$C$6:$C$500,A194,'Mouvements'!$E$6:$E$500,"Sortie - perte"),0))</f>
        <v/>
      </c>
      <c r="L194" s="23">
        <f>IF(A194="","",IFERROR(SUMIFS('Mouvements'!$F$6:$F$500,'Mouvements'!$C$6:$C$500,A194,'Mouvements'!$E$6:$E$500,"Ajustement positif")-SUMIFS('Mouvements'!$F$6:$F$500,'Mouvements'!$C$6:$C$500,A194,'Mouvements'!$E$6:$E$500,"Ajustement négatif"),0))</f>
        <v/>
      </c>
      <c r="M194" s="23">
        <f>IF(A194="","",IFERROR(I194+J194-K194+L194,0))</f>
        <v/>
      </c>
      <c r="N194" s="10">
        <f>IF(A194="","",IFERROR(M194*G194,0))</f>
        <v/>
      </c>
      <c r="O194" s="9">
        <f>IF(A194="","",IF(M194&lt;0,"Stock négatif",IF(M194&lt;=H194,"À commander","Normal")))</f>
        <v/>
      </c>
    </row>
    <row r="195">
      <c r="A195" s="19" t="n"/>
      <c r="B195" s="20" t="n"/>
      <c r="C195" s="20" t="n"/>
      <c r="D195" s="19" t="n"/>
      <c r="E195" s="20" t="n"/>
      <c r="F195" s="20" t="n"/>
      <c r="G195" s="21" t="n"/>
      <c r="H195" s="22" t="n"/>
      <c r="I195" s="22" t="n"/>
      <c r="J195" s="23">
        <f>IF(A195="","",IFERROR(SUMIFS('Mouvements'!$F$6:$F$500,'Mouvements'!$C$6:$C$500,A195,'Mouvements'!$E$6:$E$500,"Entrée - achat")+SUMIFS('Mouvements'!$F$6:$F$500,'Mouvements'!$C$6:$C$500,A195,'Mouvements'!$E$6:$E$500,"Entrée - retour"),0))</f>
        <v/>
      </c>
      <c r="K195" s="23">
        <f>IF(A195="","",IFERROR(SUMIFS('Mouvements'!$F$6:$F$500,'Mouvements'!$C$6:$C$500,A195,'Mouvements'!$E$6:$E$500,"Sortie - production")+SUMIFS('Mouvements'!$F$6:$F$500,'Mouvements'!$C$6:$C$500,A195,'Mouvements'!$E$6:$E$500,"Sortie - perte"),0))</f>
        <v/>
      </c>
      <c r="L195" s="23">
        <f>IF(A195="","",IFERROR(SUMIFS('Mouvements'!$F$6:$F$500,'Mouvements'!$C$6:$C$500,A195,'Mouvements'!$E$6:$E$500,"Ajustement positif")-SUMIFS('Mouvements'!$F$6:$F$500,'Mouvements'!$C$6:$C$500,A195,'Mouvements'!$E$6:$E$500,"Ajustement négatif"),0))</f>
        <v/>
      </c>
      <c r="M195" s="23">
        <f>IF(A195="","",IFERROR(I195+J195-K195+L195,0))</f>
        <v/>
      </c>
      <c r="N195" s="10">
        <f>IF(A195="","",IFERROR(M195*G195,0))</f>
        <v/>
      </c>
      <c r="O195" s="9">
        <f>IF(A195="","",IF(M195&lt;0,"Stock négatif",IF(M195&lt;=H195,"À commander","Normal")))</f>
        <v/>
      </c>
    </row>
    <row r="196">
      <c r="A196" s="19" t="n"/>
      <c r="B196" s="20" t="n"/>
      <c r="C196" s="20" t="n"/>
      <c r="D196" s="19" t="n"/>
      <c r="E196" s="20" t="n"/>
      <c r="F196" s="20" t="n"/>
      <c r="G196" s="21" t="n"/>
      <c r="H196" s="22" t="n"/>
      <c r="I196" s="22" t="n"/>
      <c r="J196" s="23">
        <f>IF(A196="","",IFERROR(SUMIFS('Mouvements'!$F$6:$F$500,'Mouvements'!$C$6:$C$500,A196,'Mouvements'!$E$6:$E$500,"Entrée - achat")+SUMIFS('Mouvements'!$F$6:$F$500,'Mouvements'!$C$6:$C$500,A196,'Mouvements'!$E$6:$E$500,"Entrée - retour"),0))</f>
        <v/>
      </c>
      <c r="K196" s="23">
        <f>IF(A196="","",IFERROR(SUMIFS('Mouvements'!$F$6:$F$500,'Mouvements'!$C$6:$C$500,A196,'Mouvements'!$E$6:$E$500,"Sortie - production")+SUMIFS('Mouvements'!$F$6:$F$500,'Mouvements'!$C$6:$C$500,A196,'Mouvements'!$E$6:$E$500,"Sortie - perte"),0))</f>
        <v/>
      </c>
      <c r="L196" s="23">
        <f>IF(A196="","",IFERROR(SUMIFS('Mouvements'!$F$6:$F$500,'Mouvements'!$C$6:$C$500,A196,'Mouvements'!$E$6:$E$500,"Ajustement positif")-SUMIFS('Mouvements'!$F$6:$F$500,'Mouvements'!$C$6:$C$500,A196,'Mouvements'!$E$6:$E$500,"Ajustement négatif"),0))</f>
        <v/>
      </c>
      <c r="M196" s="23">
        <f>IF(A196="","",IFERROR(I196+J196-K196+L196,0))</f>
        <v/>
      </c>
      <c r="N196" s="10">
        <f>IF(A196="","",IFERROR(M196*G196,0))</f>
        <v/>
      </c>
      <c r="O196" s="9">
        <f>IF(A196="","",IF(M196&lt;0,"Stock négatif",IF(M196&lt;=H196,"À commander","Normal")))</f>
        <v/>
      </c>
    </row>
    <row r="197">
      <c r="A197" s="19" t="n"/>
      <c r="B197" s="20" t="n"/>
      <c r="C197" s="20" t="n"/>
      <c r="D197" s="19" t="n"/>
      <c r="E197" s="20" t="n"/>
      <c r="F197" s="20" t="n"/>
      <c r="G197" s="21" t="n"/>
      <c r="H197" s="22" t="n"/>
      <c r="I197" s="22" t="n"/>
      <c r="J197" s="23">
        <f>IF(A197="","",IFERROR(SUMIFS('Mouvements'!$F$6:$F$500,'Mouvements'!$C$6:$C$500,A197,'Mouvements'!$E$6:$E$500,"Entrée - achat")+SUMIFS('Mouvements'!$F$6:$F$500,'Mouvements'!$C$6:$C$500,A197,'Mouvements'!$E$6:$E$500,"Entrée - retour"),0))</f>
        <v/>
      </c>
      <c r="K197" s="23">
        <f>IF(A197="","",IFERROR(SUMIFS('Mouvements'!$F$6:$F$500,'Mouvements'!$C$6:$C$500,A197,'Mouvements'!$E$6:$E$500,"Sortie - production")+SUMIFS('Mouvements'!$F$6:$F$500,'Mouvements'!$C$6:$C$500,A197,'Mouvements'!$E$6:$E$500,"Sortie - perte"),0))</f>
        <v/>
      </c>
      <c r="L197" s="23">
        <f>IF(A197="","",IFERROR(SUMIFS('Mouvements'!$F$6:$F$500,'Mouvements'!$C$6:$C$500,A197,'Mouvements'!$E$6:$E$500,"Ajustement positif")-SUMIFS('Mouvements'!$F$6:$F$500,'Mouvements'!$C$6:$C$500,A197,'Mouvements'!$E$6:$E$500,"Ajustement négatif"),0))</f>
        <v/>
      </c>
      <c r="M197" s="23">
        <f>IF(A197="","",IFERROR(I197+J197-K197+L197,0))</f>
        <v/>
      </c>
      <c r="N197" s="10">
        <f>IF(A197="","",IFERROR(M197*G197,0))</f>
        <v/>
      </c>
      <c r="O197" s="9">
        <f>IF(A197="","",IF(M197&lt;0,"Stock négatif",IF(M197&lt;=H197,"À commander","Normal")))</f>
        <v/>
      </c>
    </row>
    <row r="198">
      <c r="A198" s="19" t="n"/>
      <c r="B198" s="20" t="n"/>
      <c r="C198" s="20" t="n"/>
      <c r="D198" s="19" t="n"/>
      <c r="E198" s="20" t="n"/>
      <c r="F198" s="20" t="n"/>
      <c r="G198" s="21" t="n"/>
      <c r="H198" s="22" t="n"/>
      <c r="I198" s="22" t="n"/>
      <c r="J198" s="23">
        <f>IF(A198="","",IFERROR(SUMIFS('Mouvements'!$F$6:$F$500,'Mouvements'!$C$6:$C$500,A198,'Mouvements'!$E$6:$E$500,"Entrée - achat")+SUMIFS('Mouvements'!$F$6:$F$500,'Mouvements'!$C$6:$C$500,A198,'Mouvements'!$E$6:$E$500,"Entrée - retour"),0))</f>
        <v/>
      </c>
      <c r="K198" s="23">
        <f>IF(A198="","",IFERROR(SUMIFS('Mouvements'!$F$6:$F$500,'Mouvements'!$C$6:$C$500,A198,'Mouvements'!$E$6:$E$500,"Sortie - production")+SUMIFS('Mouvements'!$F$6:$F$500,'Mouvements'!$C$6:$C$500,A198,'Mouvements'!$E$6:$E$500,"Sortie - perte"),0))</f>
        <v/>
      </c>
      <c r="L198" s="23">
        <f>IF(A198="","",IFERROR(SUMIFS('Mouvements'!$F$6:$F$500,'Mouvements'!$C$6:$C$500,A198,'Mouvements'!$E$6:$E$500,"Ajustement positif")-SUMIFS('Mouvements'!$F$6:$F$500,'Mouvements'!$C$6:$C$500,A198,'Mouvements'!$E$6:$E$500,"Ajustement négatif"),0))</f>
        <v/>
      </c>
      <c r="M198" s="23">
        <f>IF(A198="","",IFERROR(I198+J198-K198+L198,0))</f>
        <v/>
      </c>
      <c r="N198" s="10">
        <f>IF(A198="","",IFERROR(M198*G198,0))</f>
        <v/>
      </c>
      <c r="O198" s="9">
        <f>IF(A198="","",IF(M198&lt;0,"Stock négatif",IF(M198&lt;=H198,"À commander","Normal")))</f>
        <v/>
      </c>
    </row>
    <row r="199">
      <c r="A199" s="19" t="n"/>
      <c r="B199" s="20" t="n"/>
      <c r="C199" s="20" t="n"/>
      <c r="D199" s="19" t="n"/>
      <c r="E199" s="20" t="n"/>
      <c r="F199" s="20" t="n"/>
      <c r="G199" s="21" t="n"/>
      <c r="H199" s="22" t="n"/>
      <c r="I199" s="22" t="n"/>
      <c r="J199" s="23">
        <f>IF(A199="","",IFERROR(SUMIFS('Mouvements'!$F$6:$F$500,'Mouvements'!$C$6:$C$500,A199,'Mouvements'!$E$6:$E$500,"Entrée - achat")+SUMIFS('Mouvements'!$F$6:$F$500,'Mouvements'!$C$6:$C$500,A199,'Mouvements'!$E$6:$E$500,"Entrée - retour"),0))</f>
        <v/>
      </c>
      <c r="K199" s="23">
        <f>IF(A199="","",IFERROR(SUMIFS('Mouvements'!$F$6:$F$500,'Mouvements'!$C$6:$C$500,A199,'Mouvements'!$E$6:$E$500,"Sortie - production")+SUMIFS('Mouvements'!$F$6:$F$500,'Mouvements'!$C$6:$C$500,A199,'Mouvements'!$E$6:$E$500,"Sortie - perte"),0))</f>
        <v/>
      </c>
      <c r="L199" s="23">
        <f>IF(A199="","",IFERROR(SUMIFS('Mouvements'!$F$6:$F$500,'Mouvements'!$C$6:$C$500,A199,'Mouvements'!$E$6:$E$500,"Ajustement positif")-SUMIFS('Mouvements'!$F$6:$F$500,'Mouvements'!$C$6:$C$500,A199,'Mouvements'!$E$6:$E$500,"Ajustement négatif"),0))</f>
        <v/>
      </c>
      <c r="M199" s="23">
        <f>IF(A199="","",IFERROR(I199+J199-K199+L199,0))</f>
        <v/>
      </c>
      <c r="N199" s="10">
        <f>IF(A199="","",IFERROR(M199*G199,0))</f>
        <v/>
      </c>
      <c r="O199" s="9">
        <f>IF(A199="","",IF(M199&lt;0,"Stock négatif",IF(M199&lt;=H199,"À commander","Normal")))</f>
        <v/>
      </c>
    </row>
    <row r="200">
      <c r="A200" s="19" t="n"/>
      <c r="B200" s="20" t="n"/>
      <c r="C200" s="20" t="n"/>
      <c r="D200" s="19" t="n"/>
      <c r="E200" s="20" t="n"/>
      <c r="F200" s="20" t="n"/>
      <c r="G200" s="21" t="n"/>
      <c r="H200" s="22" t="n"/>
      <c r="I200" s="22" t="n"/>
      <c r="J200" s="23">
        <f>IF(A200="","",IFERROR(SUMIFS('Mouvements'!$F$6:$F$500,'Mouvements'!$C$6:$C$500,A200,'Mouvements'!$E$6:$E$500,"Entrée - achat")+SUMIFS('Mouvements'!$F$6:$F$500,'Mouvements'!$C$6:$C$500,A200,'Mouvements'!$E$6:$E$500,"Entrée - retour"),0))</f>
        <v/>
      </c>
      <c r="K200" s="23">
        <f>IF(A200="","",IFERROR(SUMIFS('Mouvements'!$F$6:$F$500,'Mouvements'!$C$6:$C$500,A200,'Mouvements'!$E$6:$E$500,"Sortie - production")+SUMIFS('Mouvements'!$F$6:$F$500,'Mouvements'!$C$6:$C$500,A200,'Mouvements'!$E$6:$E$500,"Sortie - perte"),0))</f>
        <v/>
      </c>
      <c r="L200" s="23">
        <f>IF(A200="","",IFERROR(SUMIFS('Mouvements'!$F$6:$F$500,'Mouvements'!$C$6:$C$500,A200,'Mouvements'!$E$6:$E$500,"Ajustement positif")-SUMIFS('Mouvements'!$F$6:$F$500,'Mouvements'!$C$6:$C$500,A200,'Mouvements'!$E$6:$E$500,"Ajustement négatif"),0))</f>
        <v/>
      </c>
      <c r="M200" s="23">
        <f>IF(A200="","",IFERROR(I200+J200-K200+L200,0))</f>
        <v/>
      </c>
      <c r="N200" s="10">
        <f>IF(A200="","",IFERROR(M200*G200,0))</f>
        <v/>
      </c>
      <c r="O200" s="9">
        <f>IF(A200="","",IF(M200&lt;0,"Stock négatif",IF(M200&lt;=H200,"À commander","Normal")))</f>
        <v/>
      </c>
    </row>
    <row r="201">
      <c r="A201" s="19" t="n"/>
      <c r="B201" s="20" t="n"/>
      <c r="C201" s="20" t="n"/>
      <c r="D201" s="19" t="n"/>
      <c r="E201" s="20" t="n"/>
      <c r="F201" s="20" t="n"/>
      <c r="G201" s="21" t="n"/>
      <c r="H201" s="22" t="n"/>
      <c r="I201" s="22" t="n"/>
      <c r="J201" s="23">
        <f>IF(A201="","",IFERROR(SUMIFS('Mouvements'!$F$6:$F$500,'Mouvements'!$C$6:$C$500,A201,'Mouvements'!$E$6:$E$500,"Entrée - achat")+SUMIFS('Mouvements'!$F$6:$F$500,'Mouvements'!$C$6:$C$500,A201,'Mouvements'!$E$6:$E$500,"Entrée - retour"),0))</f>
        <v/>
      </c>
      <c r="K201" s="23">
        <f>IF(A201="","",IFERROR(SUMIFS('Mouvements'!$F$6:$F$500,'Mouvements'!$C$6:$C$500,A201,'Mouvements'!$E$6:$E$500,"Sortie - production")+SUMIFS('Mouvements'!$F$6:$F$500,'Mouvements'!$C$6:$C$500,A201,'Mouvements'!$E$6:$E$500,"Sortie - perte"),0))</f>
        <v/>
      </c>
      <c r="L201" s="23">
        <f>IF(A201="","",IFERROR(SUMIFS('Mouvements'!$F$6:$F$500,'Mouvements'!$C$6:$C$500,A201,'Mouvements'!$E$6:$E$500,"Ajustement positif")-SUMIFS('Mouvements'!$F$6:$F$500,'Mouvements'!$C$6:$C$500,A201,'Mouvements'!$E$6:$E$500,"Ajustement négatif"),0))</f>
        <v/>
      </c>
      <c r="M201" s="23">
        <f>IF(A201="","",IFERROR(I201+J201-K201+L201,0))</f>
        <v/>
      </c>
      <c r="N201" s="10">
        <f>IF(A201="","",IFERROR(M201*G201,0))</f>
        <v/>
      </c>
      <c r="O201" s="9">
        <f>IF(A201="","",IF(M201&lt;0,"Stock négatif",IF(M201&lt;=H201,"À commander","Normal")))</f>
        <v/>
      </c>
    </row>
    <row r="202">
      <c r="A202" s="19" t="n"/>
      <c r="B202" s="20" t="n"/>
      <c r="C202" s="20" t="n"/>
      <c r="D202" s="19" t="n"/>
      <c r="E202" s="20" t="n"/>
      <c r="F202" s="20" t="n"/>
      <c r="G202" s="21" t="n"/>
      <c r="H202" s="22" t="n"/>
      <c r="I202" s="22" t="n"/>
      <c r="J202" s="23">
        <f>IF(A202="","",IFERROR(SUMIFS('Mouvements'!$F$6:$F$500,'Mouvements'!$C$6:$C$500,A202,'Mouvements'!$E$6:$E$500,"Entrée - achat")+SUMIFS('Mouvements'!$F$6:$F$500,'Mouvements'!$C$6:$C$500,A202,'Mouvements'!$E$6:$E$500,"Entrée - retour"),0))</f>
        <v/>
      </c>
      <c r="K202" s="23">
        <f>IF(A202="","",IFERROR(SUMIFS('Mouvements'!$F$6:$F$500,'Mouvements'!$C$6:$C$500,A202,'Mouvements'!$E$6:$E$500,"Sortie - production")+SUMIFS('Mouvements'!$F$6:$F$500,'Mouvements'!$C$6:$C$500,A202,'Mouvements'!$E$6:$E$500,"Sortie - perte"),0))</f>
        <v/>
      </c>
      <c r="L202" s="23">
        <f>IF(A202="","",IFERROR(SUMIFS('Mouvements'!$F$6:$F$500,'Mouvements'!$C$6:$C$500,A202,'Mouvements'!$E$6:$E$500,"Ajustement positif")-SUMIFS('Mouvements'!$F$6:$F$500,'Mouvements'!$C$6:$C$500,A202,'Mouvements'!$E$6:$E$500,"Ajustement négatif"),0))</f>
        <v/>
      </c>
      <c r="M202" s="23">
        <f>IF(A202="","",IFERROR(I202+J202-K202+L202,0))</f>
        <v/>
      </c>
      <c r="N202" s="10">
        <f>IF(A202="","",IFERROR(M202*G202,0))</f>
        <v/>
      </c>
      <c r="O202" s="9">
        <f>IF(A202="","",IF(M202&lt;0,"Stock négatif",IF(M202&lt;=H202,"À commander","Normal")))</f>
        <v/>
      </c>
    </row>
    <row r="203">
      <c r="A203" s="19" t="n"/>
      <c r="B203" s="20" t="n"/>
      <c r="C203" s="20" t="n"/>
      <c r="D203" s="19" t="n"/>
      <c r="E203" s="20" t="n"/>
      <c r="F203" s="20" t="n"/>
      <c r="G203" s="21" t="n"/>
      <c r="H203" s="22" t="n"/>
      <c r="I203" s="22" t="n"/>
      <c r="J203" s="23">
        <f>IF(A203="","",IFERROR(SUMIFS('Mouvements'!$F$6:$F$500,'Mouvements'!$C$6:$C$500,A203,'Mouvements'!$E$6:$E$500,"Entrée - achat")+SUMIFS('Mouvements'!$F$6:$F$500,'Mouvements'!$C$6:$C$500,A203,'Mouvements'!$E$6:$E$500,"Entrée - retour"),0))</f>
        <v/>
      </c>
      <c r="K203" s="23">
        <f>IF(A203="","",IFERROR(SUMIFS('Mouvements'!$F$6:$F$500,'Mouvements'!$C$6:$C$500,A203,'Mouvements'!$E$6:$E$500,"Sortie - production")+SUMIFS('Mouvements'!$F$6:$F$500,'Mouvements'!$C$6:$C$500,A203,'Mouvements'!$E$6:$E$500,"Sortie - perte"),0))</f>
        <v/>
      </c>
      <c r="L203" s="23">
        <f>IF(A203="","",IFERROR(SUMIFS('Mouvements'!$F$6:$F$500,'Mouvements'!$C$6:$C$500,A203,'Mouvements'!$E$6:$E$500,"Ajustement positif")-SUMIFS('Mouvements'!$F$6:$F$500,'Mouvements'!$C$6:$C$500,A203,'Mouvements'!$E$6:$E$500,"Ajustement négatif"),0))</f>
        <v/>
      </c>
      <c r="M203" s="23">
        <f>IF(A203="","",IFERROR(I203+J203-K203+L203,0))</f>
        <v/>
      </c>
      <c r="N203" s="10">
        <f>IF(A203="","",IFERROR(M203*G203,0))</f>
        <v/>
      </c>
      <c r="O203" s="9">
        <f>IF(A203="","",IF(M203&lt;0,"Stock négatif",IF(M203&lt;=H203,"À commander","Normal")))</f>
        <v/>
      </c>
    </row>
    <row r="204">
      <c r="A204" s="19" t="n"/>
      <c r="B204" s="20" t="n"/>
      <c r="C204" s="20" t="n"/>
      <c r="D204" s="19" t="n"/>
      <c r="E204" s="20" t="n"/>
      <c r="F204" s="20" t="n"/>
      <c r="G204" s="21" t="n"/>
      <c r="H204" s="22" t="n"/>
      <c r="I204" s="22" t="n"/>
      <c r="J204" s="23">
        <f>IF(A204="","",IFERROR(SUMIFS('Mouvements'!$F$6:$F$500,'Mouvements'!$C$6:$C$500,A204,'Mouvements'!$E$6:$E$500,"Entrée - achat")+SUMIFS('Mouvements'!$F$6:$F$500,'Mouvements'!$C$6:$C$500,A204,'Mouvements'!$E$6:$E$500,"Entrée - retour"),0))</f>
        <v/>
      </c>
      <c r="K204" s="23">
        <f>IF(A204="","",IFERROR(SUMIFS('Mouvements'!$F$6:$F$500,'Mouvements'!$C$6:$C$500,A204,'Mouvements'!$E$6:$E$500,"Sortie - production")+SUMIFS('Mouvements'!$F$6:$F$500,'Mouvements'!$C$6:$C$500,A204,'Mouvements'!$E$6:$E$500,"Sortie - perte"),0))</f>
        <v/>
      </c>
      <c r="L204" s="23">
        <f>IF(A204="","",IFERROR(SUMIFS('Mouvements'!$F$6:$F$500,'Mouvements'!$C$6:$C$500,A204,'Mouvements'!$E$6:$E$500,"Ajustement positif")-SUMIFS('Mouvements'!$F$6:$F$500,'Mouvements'!$C$6:$C$500,A204,'Mouvements'!$E$6:$E$500,"Ajustement négatif"),0))</f>
        <v/>
      </c>
      <c r="M204" s="23">
        <f>IF(A204="","",IFERROR(I204+J204-K204+L204,0))</f>
        <v/>
      </c>
      <c r="N204" s="10">
        <f>IF(A204="","",IFERROR(M204*G204,0))</f>
        <v/>
      </c>
      <c r="O204" s="9">
        <f>IF(A204="","",IF(M204&lt;0,"Stock négatif",IF(M204&lt;=H204,"À commander","Normal")))</f>
        <v/>
      </c>
    </row>
    <row r="205">
      <c r="A205" s="19" t="n"/>
      <c r="B205" s="20" t="n"/>
      <c r="C205" s="20" t="n"/>
      <c r="D205" s="19" t="n"/>
      <c r="E205" s="20" t="n"/>
      <c r="F205" s="20" t="n"/>
      <c r="G205" s="21" t="n"/>
      <c r="H205" s="22" t="n"/>
      <c r="I205" s="22" t="n"/>
      <c r="J205" s="23">
        <f>IF(A205="","",IFERROR(SUMIFS('Mouvements'!$F$6:$F$500,'Mouvements'!$C$6:$C$500,A205,'Mouvements'!$E$6:$E$500,"Entrée - achat")+SUMIFS('Mouvements'!$F$6:$F$500,'Mouvements'!$C$6:$C$500,A205,'Mouvements'!$E$6:$E$500,"Entrée - retour"),0))</f>
        <v/>
      </c>
      <c r="K205" s="23">
        <f>IF(A205="","",IFERROR(SUMIFS('Mouvements'!$F$6:$F$500,'Mouvements'!$C$6:$C$500,A205,'Mouvements'!$E$6:$E$500,"Sortie - production")+SUMIFS('Mouvements'!$F$6:$F$500,'Mouvements'!$C$6:$C$500,A205,'Mouvements'!$E$6:$E$500,"Sortie - perte"),0))</f>
        <v/>
      </c>
      <c r="L205" s="23">
        <f>IF(A205="","",IFERROR(SUMIFS('Mouvements'!$F$6:$F$500,'Mouvements'!$C$6:$C$500,A205,'Mouvements'!$E$6:$E$500,"Ajustement positif")-SUMIFS('Mouvements'!$F$6:$F$500,'Mouvements'!$C$6:$C$500,A205,'Mouvements'!$E$6:$E$500,"Ajustement négatif"),0))</f>
        <v/>
      </c>
      <c r="M205" s="23">
        <f>IF(A205="","",IFERROR(I205+J205-K205+L205,0))</f>
        <v/>
      </c>
      <c r="N205" s="10">
        <f>IF(A205="","",IFERROR(M205*G205,0))</f>
        <v/>
      </c>
      <c r="O205" s="9">
        <f>IF(A205="","",IF(M205&lt;0,"Stock négatif",IF(M205&lt;=H205,"À commander","Normal")))</f>
        <v/>
      </c>
    </row>
    <row r="206">
      <c r="A206" s="19" t="n"/>
      <c r="B206" s="20" t="n"/>
      <c r="C206" s="20" t="n"/>
      <c r="D206" s="19" t="n"/>
      <c r="E206" s="20" t="n"/>
      <c r="F206" s="20" t="n"/>
      <c r="G206" s="21" t="n"/>
      <c r="H206" s="22" t="n"/>
      <c r="I206" s="22" t="n"/>
      <c r="J206" s="23">
        <f>IF(A206="","",IFERROR(SUMIFS('Mouvements'!$F$6:$F$500,'Mouvements'!$C$6:$C$500,A206,'Mouvements'!$E$6:$E$500,"Entrée - achat")+SUMIFS('Mouvements'!$F$6:$F$500,'Mouvements'!$C$6:$C$500,A206,'Mouvements'!$E$6:$E$500,"Entrée - retour"),0))</f>
        <v/>
      </c>
      <c r="K206" s="23">
        <f>IF(A206="","",IFERROR(SUMIFS('Mouvements'!$F$6:$F$500,'Mouvements'!$C$6:$C$500,A206,'Mouvements'!$E$6:$E$500,"Sortie - production")+SUMIFS('Mouvements'!$F$6:$F$500,'Mouvements'!$C$6:$C$500,A206,'Mouvements'!$E$6:$E$500,"Sortie - perte"),0))</f>
        <v/>
      </c>
      <c r="L206" s="23">
        <f>IF(A206="","",IFERROR(SUMIFS('Mouvements'!$F$6:$F$500,'Mouvements'!$C$6:$C$500,A206,'Mouvements'!$E$6:$E$500,"Ajustement positif")-SUMIFS('Mouvements'!$F$6:$F$500,'Mouvements'!$C$6:$C$500,A206,'Mouvements'!$E$6:$E$500,"Ajustement négatif"),0))</f>
        <v/>
      </c>
      <c r="M206" s="23">
        <f>IF(A206="","",IFERROR(I206+J206-K206+L206,0))</f>
        <v/>
      </c>
      <c r="N206" s="10">
        <f>IF(A206="","",IFERROR(M206*G206,0))</f>
        <v/>
      </c>
      <c r="O206" s="9">
        <f>IF(A206="","",IF(M206&lt;0,"Stock négatif",IF(M206&lt;=H206,"À commander","Normal")))</f>
        <v/>
      </c>
    </row>
    <row r="207">
      <c r="A207" s="19" t="n"/>
      <c r="B207" s="20" t="n"/>
      <c r="C207" s="20" t="n"/>
      <c r="D207" s="19" t="n"/>
      <c r="E207" s="20" t="n"/>
      <c r="F207" s="20" t="n"/>
      <c r="G207" s="21" t="n"/>
      <c r="H207" s="22" t="n"/>
      <c r="I207" s="22" t="n"/>
      <c r="J207" s="23">
        <f>IF(A207="","",IFERROR(SUMIFS('Mouvements'!$F$6:$F$500,'Mouvements'!$C$6:$C$500,A207,'Mouvements'!$E$6:$E$500,"Entrée - achat")+SUMIFS('Mouvements'!$F$6:$F$500,'Mouvements'!$C$6:$C$500,A207,'Mouvements'!$E$6:$E$500,"Entrée - retour"),0))</f>
        <v/>
      </c>
      <c r="K207" s="23">
        <f>IF(A207="","",IFERROR(SUMIFS('Mouvements'!$F$6:$F$500,'Mouvements'!$C$6:$C$500,A207,'Mouvements'!$E$6:$E$500,"Sortie - production")+SUMIFS('Mouvements'!$F$6:$F$500,'Mouvements'!$C$6:$C$500,A207,'Mouvements'!$E$6:$E$500,"Sortie - perte"),0))</f>
        <v/>
      </c>
      <c r="L207" s="23">
        <f>IF(A207="","",IFERROR(SUMIFS('Mouvements'!$F$6:$F$500,'Mouvements'!$C$6:$C$500,A207,'Mouvements'!$E$6:$E$500,"Ajustement positif")-SUMIFS('Mouvements'!$F$6:$F$500,'Mouvements'!$C$6:$C$500,A207,'Mouvements'!$E$6:$E$500,"Ajustement négatif"),0))</f>
        <v/>
      </c>
      <c r="M207" s="23">
        <f>IF(A207="","",IFERROR(I207+J207-K207+L207,0))</f>
        <v/>
      </c>
      <c r="N207" s="10">
        <f>IF(A207="","",IFERROR(M207*G207,0))</f>
        <v/>
      </c>
      <c r="O207" s="9">
        <f>IF(A207="","",IF(M207&lt;0,"Stock négatif",IF(M207&lt;=H207,"À commander","Normal")))</f>
        <v/>
      </c>
    </row>
    <row r="208">
      <c r="A208" s="19" t="n"/>
      <c r="B208" s="20" t="n"/>
      <c r="C208" s="20" t="n"/>
      <c r="D208" s="19" t="n"/>
      <c r="E208" s="20" t="n"/>
      <c r="F208" s="20" t="n"/>
      <c r="G208" s="21" t="n"/>
      <c r="H208" s="22" t="n"/>
      <c r="I208" s="22" t="n"/>
      <c r="J208" s="23">
        <f>IF(A208="","",IFERROR(SUMIFS('Mouvements'!$F$6:$F$500,'Mouvements'!$C$6:$C$500,A208,'Mouvements'!$E$6:$E$500,"Entrée - achat")+SUMIFS('Mouvements'!$F$6:$F$500,'Mouvements'!$C$6:$C$500,A208,'Mouvements'!$E$6:$E$500,"Entrée - retour"),0))</f>
        <v/>
      </c>
      <c r="K208" s="23">
        <f>IF(A208="","",IFERROR(SUMIFS('Mouvements'!$F$6:$F$500,'Mouvements'!$C$6:$C$500,A208,'Mouvements'!$E$6:$E$500,"Sortie - production")+SUMIFS('Mouvements'!$F$6:$F$500,'Mouvements'!$C$6:$C$500,A208,'Mouvements'!$E$6:$E$500,"Sortie - perte"),0))</f>
        <v/>
      </c>
      <c r="L208" s="23">
        <f>IF(A208="","",IFERROR(SUMIFS('Mouvements'!$F$6:$F$500,'Mouvements'!$C$6:$C$500,A208,'Mouvements'!$E$6:$E$500,"Ajustement positif")-SUMIFS('Mouvements'!$F$6:$F$500,'Mouvements'!$C$6:$C$500,A208,'Mouvements'!$E$6:$E$500,"Ajustement négatif"),0))</f>
        <v/>
      </c>
      <c r="M208" s="23">
        <f>IF(A208="","",IFERROR(I208+J208-K208+L208,0))</f>
        <v/>
      </c>
      <c r="N208" s="10">
        <f>IF(A208="","",IFERROR(M208*G208,0))</f>
        <v/>
      </c>
      <c r="O208" s="9">
        <f>IF(A208="","",IF(M208&lt;0,"Stock négatif",IF(M208&lt;=H208,"À commander","Normal")))</f>
        <v/>
      </c>
    </row>
    <row r="209">
      <c r="A209" s="19" t="n"/>
      <c r="B209" s="20" t="n"/>
      <c r="C209" s="20" t="n"/>
      <c r="D209" s="19" t="n"/>
      <c r="E209" s="20" t="n"/>
      <c r="F209" s="20" t="n"/>
      <c r="G209" s="21" t="n"/>
      <c r="H209" s="22" t="n"/>
      <c r="I209" s="22" t="n"/>
      <c r="J209" s="23">
        <f>IF(A209="","",IFERROR(SUMIFS('Mouvements'!$F$6:$F$500,'Mouvements'!$C$6:$C$500,A209,'Mouvements'!$E$6:$E$500,"Entrée - achat")+SUMIFS('Mouvements'!$F$6:$F$500,'Mouvements'!$C$6:$C$500,A209,'Mouvements'!$E$6:$E$500,"Entrée - retour"),0))</f>
        <v/>
      </c>
      <c r="K209" s="23">
        <f>IF(A209="","",IFERROR(SUMIFS('Mouvements'!$F$6:$F$500,'Mouvements'!$C$6:$C$500,A209,'Mouvements'!$E$6:$E$500,"Sortie - production")+SUMIFS('Mouvements'!$F$6:$F$500,'Mouvements'!$C$6:$C$500,A209,'Mouvements'!$E$6:$E$500,"Sortie - perte"),0))</f>
        <v/>
      </c>
      <c r="L209" s="23">
        <f>IF(A209="","",IFERROR(SUMIFS('Mouvements'!$F$6:$F$500,'Mouvements'!$C$6:$C$500,A209,'Mouvements'!$E$6:$E$500,"Ajustement positif")-SUMIFS('Mouvements'!$F$6:$F$500,'Mouvements'!$C$6:$C$500,A209,'Mouvements'!$E$6:$E$500,"Ajustement négatif"),0))</f>
        <v/>
      </c>
      <c r="M209" s="23">
        <f>IF(A209="","",IFERROR(I209+J209-K209+L209,0))</f>
        <v/>
      </c>
      <c r="N209" s="10">
        <f>IF(A209="","",IFERROR(M209*G209,0))</f>
        <v/>
      </c>
      <c r="O209" s="9">
        <f>IF(A209="","",IF(M209&lt;0,"Stock négatif",IF(M209&lt;=H209,"À commander","Normal")))</f>
        <v/>
      </c>
    </row>
    <row r="210">
      <c r="A210" s="19" t="n"/>
      <c r="B210" s="20" t="n"/>
      <c r="C210" s="20" t="n"/>
      <c r="D210" s="19" t="n"/>
      <c r="E210" s="20" t="n"/>
      <c r="F210" s="20" t="n"/>
      <c r="G210" s="21" t="n"/>
      <c r="H210" s="22" t="n"/>
      <c r="I210" s="22" t="n"/>
      <c r="J210" s="23">
        <f>IF(A210="","",IFERROR(SUMIFS('Mouvements'!$F$6:$F$500,'Mouvements'!$C$6:$C$500,A210,'Mouvements'!$E$6:$E$500,"Entrée - achat")+SUMIFS('Mouvements'!$F$6:$F$500,'Mouvements'!$C$6:$C$500,A210,'Mouvements'!$E$6:$E$500,"Entrée - retour"),0))</f>
        <v/>
      </c>
      <c r="K210" s="23">
        <f>IF(A210="","",IFERROR(SUMIFS('Mouvements'!$F$6:$F$500,'Mouvements'!$C$6:$C$500,A210,'Mouvements'!$E$6:$E$500,"Sortie - production")+SUMIFS('Mouvements'!$F$6:$F$500,'Mouvements'!$C$6:$C$500,A210,'Mouvements'!$E$6:$E$500,"Sortie - perte"),0))</f>
        <v/>
      </c>
      <c r="L210" s="23">
        <f>IF(A210="","",IFERROR(SUMIFS('Mouvements'!$F$6:$F$500,'Mouvements'!$C$6:$C$500,A210,'Mouvements'!$E$6:$E$500,"Ajustement positif")-SUMIFS('Mouvements'!$F$6:$F$500,'Mouvements'!$C$6:$C$500,A210,'Mouvements'!$E$6:$E$500,"Ajustement négatif"),0))</f>
        <v/>
      </c>
      <c r="M210" s="23">
        <f>IF(A210="","",IFERROR(I210+J210-K210+L210,0))</f>
        <v/>
      </c>
      <c r="N210" s="10">
        <f>IF(A210="","",IFERROR(M210*G210,0))</f>
        <v/>
      </c>
      <c r="O210" s="9">
        <f>IF(A210="","",IF(M210&lt;0,"Stock négatif",IF(M210&lt;=H210,"À commander","Normal")))</f>
        <v/>
      </c>
    </row>
    <row r="211">
      <c r="A211" s="19" t="n"/>
      <c r="B211" s="20" t="n"/>
      <c r="C211" s="20" t="n"/>
      <c r="D211" s="19" t="n"/>
      <c r="E211" s="20" t="n"/>
      <c r="F211" s="20" t="n"/>
      <c r="G211" s="21" t="n"/>
      <c r="H211" s="22" t="n"/>
      <c r="I211" s="22" t="n"/>
      <c r="J211" s="23">
        <f>IF(A211="","",IFERROR(SUMIFS('Mouvements'!$F$6:$F$500,'Mouvements'!$C$6:$C$500,A211,'Mouvements'!$E$6:$E$500,"Entrée - achat")+SUMIFS('Mouvements'!$F$6:$F$500,'Mouvements'!$C$6:$C$500,A211,'Mouvements'!$E$6:$E$500,"Entrée - retour"),0))</f>
        <v/>
      </c>
      <c r="K211" s="23">
        <f>IF(A211="","",IFERROR(SUMIFS('Mouvements'!$F$6:$F$500,'Mouvements'!$C$6:$C$500,A211,'Mouvements'!$E$6:$E$500,"Sortie - production")+SUMIFS('Mouvements'!$F$6:$F$500,'Mouvements'!$C$6:$C$500,A211,'Mouvements'!$E$6:$E$500,"Sortie - perte"),0))</f>
        <v/>
      </c>
      <c r="L211" s="23">
        <f>IF(A211="","",IFERROR(SUMIFS('Mouvements'!$F$6:$F$500,'Mouvements'!$C$6:$C$500,A211,'Mouvements'!$E$6:$E$500,"Ajustement positif")-SUMIFS('Mouvements'!$F$6:$F$500,'Mouvements'!$C$6:$C$500,A211,'Mouvements'!$E$6:$E$500,"Ajustement négatif"),0))</f>
        <v/>
      </c>
      <c r="M211" s="23">
        <f>IF(A211="","",IFERROR(I211+J211-K211+L211,0))</f>
        <v/>
      </c>
      <c r="N211" s="10">
        <f>IF(A211="","",IFERROR(M211*G211,0))</f>
        <v/>
      </c>
      <c r="O211" s="9">
        <f>IF(A211="","",IF(M211&lt;0,"Stock négatif",IF(M211&lt;=H211,"À commander","Normal")))</f>
        <v/>
      </c>
    </row>
    <row r="212">
      <c r="A212" s="19" t="n"/>
      <c r="B212" s="20" t="n"/>
      <c r="C212" s="20" t="n"/>
      <c r="D212" s="19" t="n"/>
      <c r="E212" s="20" t="n"/>
      <c r="F212" s="20" t="n"/>
      <c r="G212" s="21" t="n"/>
      <c r="H212" s="22" t="n"/>
      <c r="I212" s="22" t="n"/>
      <c r="J212" s="23">
        <f>IF(A212="","",IFERROR(SUMIFS('Mouvements'!$F$6:$F$500,'Mouvements'!$C$6:$C$500,A212,'Mouvements'!$E$6:$E$500,"Entrée - achat")+SUMIFS('Mouvements'!$F$6:$F$500,'Mouvements'!$C$6:$C$500,A212,'Mouvements'!$E$6:$E$500,"Entrée - retour"),0))</f>
        <v/>
      </c>
      <c r="K212" s="23">
        <f>IF(A212="","",IFERROR(SUMIFS('Mouvements'!$F$6:$F$500,'Mouvements'!$C$6:$C$500,A212,'Mouvements'!$E$6:$E$500,"Sortie - production")+SUMIFS('Mouvements'!$F$6:$F$500,'Mouvements'!$C$6:$C$500,A212,'Mouvements'!$E$6:$E$500,"Sortie - perte"),0))</f>
        <v/>
      </c>
      <c r="L212" s="23">
        <f>IF(A212="","",IFERROR(SUMIFS('Mouvements'!$F$6:$F$500,'Mouvements'!$C$6:$C$500,A212,'Mouvements'!$E$6:$E$500,"Ajustement positif")-SUMIFS('Mouvements'!$F$6:$F$500,'Mouvements'!$C$6:$C$500,A212,'Mouvements'!$E$6:$E$500,"Ajustement négatif"),0))</f>
        <v/>
      </c>
      <c r="M212" s="23">
        <f>IF(A212="","",IFERROR(I212+J212-K212+L212,0))</f>
        <v/>
      </c>
      <c r="N212" s="10">
        <f>IF(A212="","",IFERROR(M212*G212,0))</f>
        <v/>
      </c>
      <c r="O212" s="9">
        <f>IF(A212="","",IF(M212&lt;0,"Stock négatif",IF(M212&lt;=H212,"À commander","Normal")))</f>
        <v/>
      </c>
    </row>
    <row r="213">
      <c r="A213" s="19" t="n"/>
      <c r="B213" s="20" t="n"/>
      <c r="C213" s="20" t="n"/>
      <c r="D213" s="19" t="n"/>
      <c r="E213" s="20" t="n"/>
      <c r="F213" s="20" t="n"/>
      <c r="G213" s="21" t="n"/>
      <c r="H213" s="22" t="n"/>
      <c r="I213" s="22" t="n"/>
      <c r="J213" s="23">
        <f>IF(A213="","",IFERROR(SUMIFS('Mouvements'!$F$6:$F$500,'Mouvements'!$C$6:$C$500,A213,'Mouvements'!$E$6:$E$500,"Entrée - achat")+SUMIFS('Mouvements'!$F$6:$F$500,'Mouvements'!$C$6:$C$500,A213,'Mouvements'!$E$6:$E$500,"Entrée - retour"),0))</f>
        <v/>
      </c>
      <c r="K213" s="23">
        <f>IF(A213="","",IFERROR(SUMIFS('Mouvements'!$F$6:$F$500,'Mouvements'!$C$6:$C$500,A213,'Mouvements'!$E$6:$E$500,"Sortie - production")+SUMIFS('Mouvements'!$F$6:$F$500,'Mouvements'!$C$6:$C$500,A213,'Mouvements'!$E$6:$E$500,"Sortie - perte"),0))</f>
        <v/>
      </c>
      <c r="L213" s="23">
        <f>IF(A213="","",IFERROR(SUMIFS('Mouvements'!$F$6:$F$500,'Mouvements'!$C$6:$C$500,A213,'Mouvements'!$E$6:$E$500,"Ajustement positif")-SUMIFS('Mouvements'!$F$6:$F$500,'Mouvements'!$C$6:$C$500,A213,'Mouvements'!$E$6:$E$500,"Ajustement négatif"),0))</f>
        <v/>
      </c>
      <c r="M213" s="23">
        <f>IF(A213="","",IFERROR(I213+J213-K213+L213,0))</f>
        <v/>
      </c>
      <c r="N213" s="10">
        <f>IF(A213="","",IFERROR(M213*G213,0))</f>
        <v/>
      </c>
      <c r="O213" s="9">
        <f>IF(A213="","",IF(M213&lt;0,"Stock négatif",IF(M213&lt;=H213,"À commander","Normal")))</f>
        <v/>
      </c>
    </row>
    <row r="214">
      <c r="A214" s="19" t="n"/>
      <c r="B214" s="20" t="n"/>
      <c r="C214" s="20" t="n"/>
      <c r="D214" s="19" t="n"/>
      <c r="E214" s="20" t="n"/>
      <c r="F214" s="20" t="n"/>
      <c r="G214" s="21" t="n"/>
      <c r="H214" s="22" t="n"/>
      <c r="I214" s="22" t="n"/>
      <c r="J214" s="23">
        <f>IF(A214="","",IFERROR(SUMIFS('Mouvements'!$F$6:$F$500,'Mouvements'!$C$6:$C$500,A214,'Mouvements'!$E$6:$E$500,"Entrée - achat")+SUMIFS('Mouvements'!$F$6:$F$500,'Mouvements'!$C$6:$C$500,A214,'Mouvements'!$E$6:$E$500,"Entrée - retour"),0))</f>
        <v/>
      </c>
      <c r="K214" s="23">
        <f>IF(A214="","",IFERROR(SUMIFS('Mouvements'!$F$6:$F$500,'Mouvements'!$C$6:$C$500,A214,'Mouvements'!$E$6:$E$500,"Sortie - production")+SUMIFS('Mouvements'!$F$6:$F$500,'Mouvements'!$C$6:$C$500,A214,'Mouvements'!$E$6:$E$500,"Sortie - perte"),0))</f>
        <v/>
      </c>
      <c r="L214" s="23">
        <f>IF(A214="","",IFERROR(SUMIFS('Mouvements'!$F$6:$F$500,'Mouvements'!$C$6:$C$500,A214,'Mouvements'!$E$6:$E$500,"Ajustement positif")-SUMIFS('Mouvements'!$F$6:$F$500,'Mouvements'!$C$6:$C$500,A214,'Mouvements'!$E$6:$E$500,"Ajustement négatif"),0))</f>
        <v/>
      </c>
      <c r="M214" s="23">
        <f>IF(A214="","",IFERROR(I214+J214-K214+L214,0))</f>
        <v/>
      </c>
      <c r="N214" s="10">
        <f>IF(A214="","",IFERROR(M214*G214,0))</f>
        <v/>
      </c>
      <c r="O214" s="9">
        <f>IF(A214="","",IF(M214&lt;0,"Stock négatif",IF(M214&lt;=H214,"À commander","Normal")))</f>
        <v/>
      </c>
    </row>
    <row r="215">
      <c r="A215" s="19" t="n"/>
      <c r="B215" s="20" t="n"/>
      <c r="C215" s="20" t="n"/>
      <c r="D215" s="19" t="n"/>
      <c r="E215" s="20" t="n"/>
      <c r="F215" s="20" t="n"/>
      <c r="G215" s="21" t="n"/>
      <c r="H215" s="22" t="n"/>
      <c r="I215" s="22" t="n"/>
      <c r="J215" s="23">
        <f>IF(A215="","",IFERROR(SUMIFS('Mouvements'!$F$6:$F$500,'Mouvements'!$C$6:$C$500,A215,'Mouvements'!$E$6:$E$500,"Entrée - achat")+SUMIFS('Mouvements'!$F$6:$F$500,'Mouvements'!$C$6:$C$500,A215,'Mouvements'!$E$6:$E$500,"Entrée - retour"),0))</f>
        <v/>
      </c>
      <c r="K215" s="23">
        <f>IF(A215="","",IFERROR(SUMIFS('Mouvements'!$F$6:$F$500,'Mouvements'!$C$6:$C$500,A215,'Mouvements'!$E$6:$E$500,"Sortie - production")+SUMIFS('Mouvements'!$F$6:$F$500,'Mouvements'!$C$6:$C$500,A215,'Mouvements'!$E$6:$E$500,"Sortie - perte"),0))</f>
        <v/>
      </c>
      <c r="L215" s="23">
        <f>IF(A215="","",IFERROR(SUMIFS('Mouvements'!$F$6:$F$500,'Mouvements'!$C$6:$C$500,A215,'Mouvements'!$E$6:$E$500,"Ajustement positif")-SUMIFS('Mouvements'!$F$6:$F$500,'Mouvements'!$C$6:$C$500,A215,'Mouvements'!$E$6:$E$500,"Ajustement négatif"),0))</f>
        <v/>
      </c>
      <c r="M215" s="23">
        <f>IF(A215="","",IFERROR(I215+J215-K215+L215,0))</f>
        <v/>
      </c>
      <c r="N215" s="10">
        <f>IF(A215="","",IFERROR(M215*G215,0))</f>
        <v/>
      </c>
      <c r="O215" s="9">
        <f>IF(A215="","",IF(M215&lt;0,"Stock négatif",IF(M215&lt;=H215,"À commander","Normal")))</f>
        <v/>
      </c>
    </row>
    <row r="216">
      <c r="A216" s="19" t="n"/>
      <c r="B216" s="20" t="n"/>
      <c r="C216" s="20" t="n"/>
      <c r="D216" s="19" t="n"/>
      <c r="E216" s="20" t="n"/>
      <c r="F216" s="20" t="n"/>
      <c r="G216" s="21" t="n"/>
      <c r="H216" s="22" t="n"/>
      <c r="I216" s="22" t="n"/>
      <c r="J216" s="23">
        <f>IF(A216="","",IFERROR(SUMIFS('Mouvements'!$F$6:$F$500,'Mouvements'!$C$6:$C$500,A216,'Mouvements'!$E$6:$E$500,"Entrée - achat")+SUMIFS('Mouvements'!$F$6:$F$500,'Mouvements'!$C$6:$C$500,A216,'Mouvements'!$E$6:$E$500,"Entrée - retour"),0))</f>
        <v/>
      </c>
      <c r="K216" s="23">
        <f>IF(A216="","",IFERROR(SUMIFS('Mouvements'!$F$6:$F$500,'Mouvements'!$C$6:$C$500,A216,'Mouvements'!$E$6:$E$500,"Sortie - production")+SUMIFS('Mouvements'!$F$6:$F$500,'Mouvements'!$C$6:$C$500,A216,'Mouvements'!$E$6:$E$500,"Sortie - perte"),0))</f>
        <v/>
      </c>
      <c r="L216" s="23">
        <f>IF(A216="","",IFERROR(SUMIFS('Mouvements'!$F$6:$F$500,'Mouvements'!$C$6:$C$500,A216,'Mouvements'!$E$6:$E$500,"Ajustement positif")-SUMIFS('Mouvements'!$F$6:$F$500,'Mouvements'!$C$6:$C$500,A216,'Mouvements'!$E$6:$E$500,"Ajustement négatif"),0))</f>
        <v/>
      </c>
      <c r="M216" s="23">
        <f>IF(A216="","",IFERROR(I216+J216-K216+L216,0))</f>
        <v/>
      </c>
      <c r="N216" s="10">
        <f>IF(A216="","",IFERROR(M216*G216,0))</f>
        <v/>
      </c>
      <c r="O216" s="9">
        <f>IF(A216="","",IF(M216&lt;0,"Stock négatif",IF(M216&lt;=H216,"À commander","Normal")))</f>
        <v/>
      </c>
    </row>
    <row r="217">
      <c r="A217" s="19" t="n"/>
      <c r="B217" s="20" t="n"/>
      <c r="C217" s="20" t="n"/>
      <c r="D217" s="19" t="n"/>
      <c r="E217" s="20" t="n"/>
      <c r="F217" s="20" t="n"/>
      <c r="G217" s="21" t="n"/>
      <c r="H217" s="22" t="n"/>
      <c r="I217" s="22" t="n"/>
      <c r="J217" s="23">
        <f>IF(A217="","",IFERROR(SUMIFS('Mouvements'!$F$6:$F$500,'Mouvements'!$C$6:$C$500,A217,'Mouvements'!$E$6:$E$500,"Entrée - achat")+SUMIFS('Mouvements'!$F$6:$F$500,'Mouvements'!$C$6:$C$500,A217,'Mouvements'!$E$6:$E$500,"Entrée - retour"),0))</f>
        <v/>
      </c>
      <c r="K217" s="23">
        <f>IF(A217="","",IFERROR(SUMIFS('Mouvements'!$F$6:$F$500,'Mouvements'!$C$6:$C$500,A217,'Mouvements'!$E$6:$E$500,"Sortie - production")+SUMIFS('Mouvements'!$F$6:$F$500,'Mouvements'!$C$6:$C$500,A217,'Mouvements'!$E$6:$E$500,"Sortie - perte"),0))</f>
        <v/>
      </c>
      <c r="L217" s="23">
        <f>IF(A217="","",IFERROR(SUMIFS('Mouvements'!$F$6:$F$500,'Mouvements'!$C$6:$C$500,A217,'Mouvements'!$E$6:$E$500,"Ajustement positif")-SUMIFS('Mouvements'!$F$6:$F$500,'Mouvements'!$C$6:$C$500,A217,'Mouvements'!$E$6:$E$500,"Ajustement négatif"),0))</f>
        <v/>
      </c>
      <c r="M217" s="23">
        <f>IF(A217="","",IFERROR(I217+J217-K217+L217,0))</f>
        <v/>
      </c>
      <c r="N217" s="10">
        <f>IF(A217="","",IFERROR(M217*G217,0))</f>
        <v/>
      </c>
      <c r="O217" s="9">
        <f>IF(A217="","",IF(M217&lt;0,"Stock négatif",IF(M217&lt;=H217,"À commander","Normal")))</f>
        <v/>
      </c>
    </row>
    <row r="218">
      <c r="A218" s="19" t="n"/>
      <c r="B218" s="20" t="n"/>
      <c r="C218" s="20" t="n"/>
      <c r="D218" s="19" t="n"/>
      <c r="E218" s="20" t="n"/>
      <c r="F218" s="20" t="n"/>
      <c r="G218" s="21" t="n"/>
      <c r="H218" s="22" t="n"/>
      <c r="I218" s="22" t="n"/>
      <c r="J218" s="23">
        <f>IF(A218="","",IFERROR(SUMIFS('Mouvements'!$F$6:$F$500,'Mouvements'!$C$6:$C$500,A218,'Mouvements'!$E$6:$E$500,"Entrée - achat")+SUMIFS('Mouvements'!$F$6:$F$500,'Mouvements'!$C$6:$C$500,A218,'Mouvements'!$E$6:$E$500,"Entrée - retour"),0))</f>
        <v/>
      </c>
      <c r="K218" s="23">
        <f>IF(A218="","",IFERROR(SUMIFS('Mouvements'!$F$6:$F$500,'Mouvements'!$C$6:$C$500,A218,'Mouvements'!$E$6:$E$500,"Sortie - production")+SUMIFS('Mouvements'!$F$6:$F$500,'Mouvements'!$C$6:$C$500,A218,'Mouvements'!$E$6:$E$500,"Sortie - perte"),0))</f>
        <v/>
      </c>
      <c r="L218" s="23">
        <f>IF(A218="","",IFERROR(SUMIFS('Mouvements'!$F$6:$F$500,'Mouvements'!$C$6:$C$500,A218,'Mouvements'!$E$6:$E$500,"Ajustement positif")-SUMIFS('Mouvements'!$F$6:$F$500,'Mouvements'!$C$6:$C$500,A218,'Mouvements'!$E$6:$E$500,"Ajustement négatif"),0))</f>
        <v/>
      </c>
      <c r="M218" s="23">
        <f>IF(A218="","",IFERROR(I218+J218-K218+L218,0))</f>
        <v/>
      </c>
      <c r="N218" s="10">
        <f>IF(A218="","",IFERROR(M218*G218,0))</f>
        <v/>
      </c>
      <c r="O218" s="9">
        <f>IF(A218="","",IF(M218&lt;0,"Stock négatif",IF(M218&lt;=H218,"À commander","Normal")))</f>
        <v/>
      </c>
    </row>
    <row r="219">
      <c r="A219" s="19" t="n"/>
      <c r="B219" s="20" t="n"/>
      <c r="C219" s="20" t="n"/>
      <c r="D219" s="19" t="n"/>
      <c r="E219" s="20" t="n"/>
      <c r="F219" s="20" t="n"/>
      <c r="G219" s="21" t="n"/>
      <c r="H219" s="22" t="n"/>
      <c r="I219" s="22" t="n"/>
      <c r="J219" s="23">
        <f>IF(A219="","",IFERROR(SUMIFS('Mouvements'!$F$6:$F$500,'Mouvements'!$C$6:$C$500,A219,'Mouvements'!$E$6:$E$500,"Entrée - achat")+SUMIFS('Mouvements'!$F$6:$F$500,'Mouvements'!$C$6:$C$500,A219,'Mouvements'!$E$6:$E$500,"Entrée - retour"),0))</f>
        <v/>
      </c>
      <c r="K219" s="23">
        <f>IF(A219="","",IFERROR(SUMIFS('Mouvements'!$F$6:$F$500,'Mouvements'!$C$6:$C$500,A219,'Mouvements'!$E$6:$E$500,"Sortie - production")+SUMIFS('Mouvements'!$F$6:$F$500,'Mouvements'!$C$6:$C$500,A219,'Mouvements'!$E$6:$E$500,"Sortie - perte"),0))</f>
        <v/>
      </c>
      <c r="L219" s="23">
        <f>IF(A219="","",IFERROR(SUMIFS('Mouvements'!$F$6:$F$500,'Mouvements'!$C$6:$C$500,A219,'Mouvements'!$E$6:$E$500,"Ajustement positif")-SUMIFS('Mouvements'!$F$6:$F$500,'Mouvements'!$C$6:$C$500,A219,'Mouvements'!$E$6:$E$500,"Ajustement négatif"),0))</f>
        <v/>
      </c>
      <c r="M219" s="23">
        <f>IF(A219="","",IFERROR(I219+J219-K219+L219,0))</f>
        <v/>
      </c>
      <c r="N219" s="10">
        <f>IF(A219="","",IFERROR(M219*G219,0))</f>
        <v/>
      </c>
      <c r="O219" s="9">
        <f>IF(A219="","",IF(M219&lt;0,"Stock négatif",IF(M219&lt;=H219,"À commander","Normal")))</f>
        <v/>
      </c>
    </row>
    <row r="220">
      <c r="A220" s="19" t="n"/>
      <c r="B220" s="20" t="n"/>
      <c r="C220" s="20" t="n"/>
      <c r="D220" s="19" t="n"/>
      <c r="E220" s="20" t="n"/>
      <c r="F220" s="20" t="n"/>
      <c r="G220" s="21" t="n"/>
      <c r="H220" s="22" t="n"/>
      <c r="I220" s="22" t="n"/>
      <c r="J220" s="23">
        <f>IF(A220="","",IFERROR(SUMIFS('Mouvements'!$F$6:$F$500,'Mouvements'!$C$6:$C$500,A220,'Mouvements'!$E$6:$E$500,"Entrée - achat")+SUMIFS('Mouvements'!$F$6:$F$500,'Mouvements'!$C$6:$C$500,A220,'Mouvements'!$E$6:$E$500,"Entrée - retour"),0))</f>
        <v/>
      </c>
      <c r="K220" s="23">
        <f>IF(A220="","",IFERROR(SUMIFS('Mouvements'!$F$6:$F$500,'Mouvements'!$C$6:$C$500,A220,'Mouvements'!$E$6:$E$500,"Sortie - production")+SUMIFS('Mouvements'!$F$6:$F$500,'Mouvements'!$C$6:$C$500,A220,'Mouvements'!$E$6:$E$500,"Sortie - perte"),0))</f>
        <v/>
      </c>
      <c r="L220" s="23">
        <f>IF(A220="","",IFERROR(SUMIFS('Mouvements'!$F$6:$F$500,'Mouvements'!$C$6:$C$500,A220,'Mouvements'!$E$6:$E$500,"Ajustement positif")-SUMIFS('Mouvements'!$F$6:$F$500,'Mouvements'!$C$6:$C$500,A220,'Mouvements'!$E$6:$E$500,"Ajustement négatif"),0))</f>
        <v/>
      </c>
      <c r="M220" s="23">
        <f>IF(A220="","",IFERROR(I220+J220-K220+L220,0))</f>
        <v/>
      </c>
      <c r="N220" s="10">
        <f>IF(A220="","",IFERROR(M220*G220,0))</f>
        <v/>
      </c>
      <c r="O220" s="9">
        <f>IF(A220="","",IF(M220&lt;0,"Stock négatif",IF(M220&lt;=H220,"À commander","Normal")))</f>
        <v/>
      </c>
    </row>
    <row r="221">
      <c r="A221" s="19" t="n"/>
      <c r="B221" s="20" t="n"/>
      <c r="C221" s="20" t="n"/>
      <c r="D221" s="19" t="n"/>
      <c r="E221" s="20" t="n"/>
      <c r="F221" s="20" t="n"/>
      <c r="G221" s="21" t="n"/>
      <c r="H221" s="22" t="n"/>
      <c r="I221" s="22" t="n"/>
      <c r="J221" s="23">
        <f>IF(A221="","",IFERROR(SUMIFS('Mouvements'!$F$6:$F$500,'Mouvements'!$C$6:$C$500,A221,'Mouvements'!$E$6:$E$500,"Entrée - achat")+SUMIFS('Mouvements'!$F$6:$F$500,'Mouvements'!$C$6:$C$500,A221,'Mouvements'!$E$6:$E$500,"Entrée - retour"),0))</f>
        <v/>
      </c>
      <c r="K221" s="23">
        <f>IF(A221="","",IFERROR(SUMIFS('Mouvements'!$F$6:$F$500,'Mouvements'!$C$6:$C$500,A221,'Mouvements'!$E$6:$E$500,"Sortie - production")+SUMIFS('Mouvements'!$F$6:$F$500,'Mouvements'!$C$6:$C$500,A221,'Mouvements'!$E$6:$E$500,"Sortie - perte"),0))</f>
        <v/>
      </c>
      <c r="L221" s="23">
        <f>IF(A221="","",IFERROR(SUMIFS('Mouvements'!$F$6:$F$500,'Mouvements'!$C$6:$C$500,A221,'Mouvements'!$E$6:$E$500,"Ajustement positif")-SUMIFS('Mouvements'!$F$6:$F$500,'Mouvements'!$C$6:$C$500,A221,'Mouvements'!$E$6:$E$500,"Ajustement négatif"),0))</f>
        <v/>
      </c>
      <c r="M221" s="23">
        <f>IF(A221="","",IFERROR(I221+J221-K221+L221,0))</f>
        <v/>
      </c>
      <c r="N221" s="10">
        <f>IF(A221="","",IFERROR(M221*G221,0))</f>
        <v/>
      </c>
      <c r="O221" s="9">
        <f>IF(A221="","",IF(M221&lt;0,"Stock négatif",IF(M221&lt;=H221,"À commander","Normal")))</f>
        <v/>
      </c>
    </row>
    <row r="222">
      <c r="A222" s="19" t="n"/>
      <c r="B222" s="20" t="n"/>
      <c r="C222" s="20" t="n"/>
      <c r="D222" s="19" t="n"/>
      <c r="E222" s="20" t="n"/>
      <c r="F222" s="20" t="n"/>
      <c r="G222" s="21" t="n"/>
      <c r="H222" s="22" t="n"/>
      <c r="I222" s="22" t="n"/>
      <c r="J222" s="23">
        <f>IF(A222="","",IFERROR(SUMIFS('Mouvements'!$F$6:$F$500,'Mouvements'!$C$6:$C$500,A222,'Mouvements'!$E$6:$E$500,"Entrée - achat")+SUMIFS('Mouvements'!$F$6:$F$500,'Mouvements'!$C$6:$C$500,A222,'Mouvements'!$E$6:$E$500,"Entrée - retour"),0))</f>
        <v/>
      </c>
      <c r="K222" s="23">
        <f>IF(A222="","",IFERROR(SUMIFS('Mouvements'!$F$6:$F$500,'Mouvements'!$C$6:$C$500,A222,'Mouvements'!$E$6:$E$500,"Sortie - production")+SUMIFS('Mouvements'!$F$6:$F$500,'Mouvements'!$C$6:$C$500,A222,'Mouvements'!$E$6:$E$500,"Sortie - perte"),0))</f>
        <v/>
      </c>
      <c r="L222" s="23">
        <f>IF(A222="","",IFERROR(SUMIFS('Mouvements'!$F$6:$F$500,'Mouvements'!$C$6:$C$500,A222,'Mouvements'!$E$6:$E$500,"Ajustement positif")-SUMIFS('Mouvements'!$F$6:$F$500,'Mouvements'!$C$6:$C$500,A222,'Mouvements'!$E$6:$E$500,"Ajustement négatif"),0))</f>
        <v/>
      </c>
      <c r="M222" s="23">
        <f>IF(A222="","",IFERROR(I222+J222-K222+L222,0))</f>
        <v/>
      </c>
      <c r="N222" s="10">
        <f>IF(A222="","",IFERROR(M222*G222,0))</f>
        <v/>
      </c>
      <c r="O222" s="9">
        <f>IF(A222="","",IF(M222&lt;0,"Stock négatif",IF(M222&lt;=H222,"À commander","Normal")))</f>
        <v/>
      </c>
    </row>
    <row r="223">
      <c r="A223" s="19" t="n"/>
      <c r="B223" s="20" t="n"/>
      <c r="C223" s="20" t="n"/>
      <c r="D223" s="19" t="n"/>
      <c r="E223" s="20" t="n"/>
      <c r="F223" s="20" t="n"/>
      <c r="G223" s="21" t="n"/>
      <c r="H223" s="22" t="n"/>
      <c r="I223" s="22" t="n"/>
      <c r="J223" s="23">
        <f>IF(A223="","",IFERROR(SUMIFS('Mouvements'!$F$6:$F$500,'Mouvements'!$C$6:$C$500,A223,'Mouvements'!$E$6:$E$500,"Entrée - achat")+SUMIFS('Mouvements'!$F$6:$F$500,'Mouvements'!$C$6:$C$500,A223,'Mouvements'!$E$6:$E$500,"Entrée - retour"),0))</f>
        <v/>
      </c>
      <c r="K223" s="23">
        <f>IF(A223="","",IFERROR(SUMIFS('Mouvements'!$F$6:$F$500,'Mouvements'!$C$6:$C$500,A223,'Mouvements'!$E$6:$E$500,"Sortie - production")+SUMIFS('Mouvements'!$F$6:$F$500,'Mouvements'!$C$6:$C$500,A223,'Mouvements'!$E$6:$E$500,"Sortie - perte"),0))</f>
        <v/>
      </c>
      <c r="L223" s="23">
        <f>IF(A223="","",IFERROR(SUMIFS('Mouvements'!$F$6:$F$500,'Mouvements'!$C$6:$C$500,A223,'Mouvements'!$E$6:$E$500,"Ajustement positif")-SUMIFS('Mouvements'!$F$6:$F$500,'Mouvements'!$C$6:$C$500,A223,'Mouvements'!$E$6:$E$500,"Ajustement négatif"),0))</f>
        <v/>
      </c>
      <c r="M223" s="23">
        <f>IF(A223="","",IFERROR(I223+J223-K223+L223,0))</f>
        <v/>
      </c>
      <c r="N223" s="10">
        <f>IF(A223="","",IFERROR(M223*G223,0))</f>
        <v/>
      </c>
      <c r="O223" s="9">
        <f>IF(A223="","",IF(M223&lt;0,"Stock négatif",IF(M223&lt;=H223,"À commander","Normal")))</f>
        <v/>
      </c>
    </row>
    <row r="224">
      <c r="A224" s="19" t="n"/>
      <c r="B224" s="20" t="n"/>
      <c r="C224" s="20" t="n"/>
      <c r="D224" s="19" t="n"/>
      <c r="E224" s="20" t="n"/>
      <c r="F224" s="20" t="n"/>
      <c r="G224" s="21" t="n"/>
      <c r="H224" s="22" t="n"/>
      <c r="I224" s="22" t="n"/>
      <c r="J224" s="23">
        <f>IF(A224="","",IFERROR(SUMIFS('Mouvements'!$F$6:$F$500,'Mouvements'!$C$6:$C$500,A224,'Mouvements'!$E$6:$E$500,"Entrée - achat")+SUMIFS('Mouvements'!$F$6:$F$500,'Mouvements'!$C$6:$C$500,A224,'Mouvements'!$E$6:$E$500,"Entrée - retour"),0))</f>
        <v/>
      </c>
      <c r="K224" s="23">
        <f>IF(A224="","",IFERROR(SUMIFS('Mouvements'!$F$6:$F$500,'Mouvements'!$C$6:$C$500,A224,'Mouvements'!$E$6:$E$500,"Sortie - production")+SUMIFS('Mouvements'!$F$6:$F$500,'Mouvements'!$C$6:$C$500,A224,'Mouvements'!$E$6:$E$500,"Sortie - perte"),0))</f>
        <v/>
      </c>
      <c r="L224" s="23">
        <f>IF(A224="","",IFERROR(SUMIFS('Mouvements'!$F$6:$F$500,'Mouvements'!$C$6:$C$500,A224,'Mouvements'!$E$6:$E$500,"Ajustement positif")-SUMIFS('Mouvements'!$F$6:$F$500,'Mouvements'!$C$6:$C$500,A224,'Mouvements'!$E$6:$E$500,"Ajustement négatif"),0))</f>
        <v/>
      </c>
      <c r="M224" s="23">
        <f>IF(A224="","",IFERROR(I224+J224-K224+L224,0))</f>
        <v/>
      </c>
      <c r="N224" s="10">
        <f>IF(A224="","",IFERROR(M224*G224,0))</f>
        <v/>
      </c>
      <c r="O224" s="9">
        <f>IF(A224="","",IF(M224&lt;0,"Stock négatif",IF(M224&lt;=H224,"À commander","Normal")))</f>
        <v/>
      </c>
    </row>
    <row r="225">
      <c r="A225" s="19" t="n"/>
      <c r="B225" s="20" t="n"/>
      <c r="C225" s="20" t="n"/>
      <c r="D225" s="19" t="n"/>
      <c r="E225" s="20" t="n"/>
      <c r="F225" s="20" t="n"/>
      <c r="G225" s="21" t="n"/>
      <c r="H225" s="22" t="n"/>
      <c r="I225" s="22" t="n"/>
      <c r="J225" s="23">
        <f>IF(A225="","",IFERROR(SUMIFS('Mouvements'!$F$6:$F$500,'Mouvements'!$C$6:$C$500,A225,'Mouvements'!$E$6:$E$500,"Entrée - achat")+SUMIFS('Mouvements'!$F$6:$F$500,'Mouvements'!$C$6:$C$500,A225,'Mouvements'!$E$6:$E$500,"Entrée - retour"),0))</f>
        <v/>
      </c>
      <c r="K225" s="23">
        <f>IF(A225="","",IFERROR(SUMIFS('Mouvements'!$F$6:$F$500,'Mouvements'!$C$6:$C$500,A225,'Mouvements'!$E$6:$E$500,"Sortie - production")+SUMIFS('Mouvements'!$F$6:$F$500,'Mouvements'!$C$6:$C$500,A225,'Mouvements'!$E$6:$E$500,"Sortie - perte"),0))</f>
        <v/>
      </c>
      <c r="L225" s="23">
        <f>IF(A225="","",IFERROR(SUMIFS('Mouvements'!$F$6:$F$500,'Mouvements'!$C$6:$C$500,A225,'Mouvements'!$E$6:$E$500,"Ajustement positif")-SUMIFS('Mouvements'!$F$6:$F$500,'Mouvements'!$C$6:$C$500,A225,'Mouvements'!$E$6:$E$500,"Ajustement négatif"),0))</f>
        <v/>
      </c>
      <c r="M225" s="23">
        <f>IF(A225="","",IFERROR(I225+J225-K225+L225,0))</f>
        <v/>
      </c>
      <c r="N225" s="10">
        <f>IF(A225="","",IFERROR(M225*G225,0))</f>
        <v/>
      </c>
      <c r="O225" s="9">
        <f>IF(A225="","",IF(M225&lt;0,"Stock négatif",IF(M225&lt;=H225,"À commander","Normal")))</f>
        <v/>
      </c>
    </row>
    <row r="226">
      <c r="A226" s="19" t="n"/>
      <c r="B226" s="20" t="n"/>
      <c r="C226" s="20" t="n"/>
      <c r="D226" s="19" t="n"/>
      <c r="E226" s="20" t="n"/>
      <c r="F226" s="20" t="n"/>
      <c r="G226" s="21" t="n"/>
      <c r="H226" s="22" t="n"/>
      <c r="I226" s="22" t="n"/>
      <c r="J226" s="23">
        <f>IF(A226="","",IFERROR(SUMIFS('Mouvements'!$F$6:$F$500,'Mouvements'!$C$6:$C$500,A226,'Mouvements'!$E$6:$E$500,"Entrée - achat")+SUMIFS('Mouvements'!$F$6:$F$500,'Mouvements'!$C$6:$C$500,A226,'Mouvements'!$E$6:$E$500,"Entrée - retour"),0))</f>
        <v/>
      </c>
      <c r="K226" s="23">
        <f>IF(A226="","",IFERROR(SUMIFS('Mouvements'!$F$6:$F$500,'Mouvements'!$C$6:$C$500,A226,'Mouvements'!$E$6:$E$500,"Sortie - production")+SUMIFS('Mouvements'!$F$6:$F$500,'Mouvements'!$C$6:$C$500,A226,'Mouvements'!$E$6:$E$500,"Sortie - perte"),0))</f>
        <v/>
      </c>
      <c r="L226" s="23">
        <f>IF(A226="","",IFERROR(SUMIFS('Mouvements'!$F$6:$F$500,'Mouvements'!$C$6:$C$500,A226,'Mouvements'!$E$6:$E$500,"Ajustement positif")-SUMIFS('Mouvements'!$F$6:$F$500,'Mouvements'!$C$6:$C$500,A226,'Mouvements'!$E$6:$E$500,"Ajustement négatif"),0))</f>
        <v/>
      </c>
      <c r="M226" s="23">
        <f>IF(A226="","",IFERROR(I226+J226-K226+L226,0))</f>
        <v/>
      </c>
      <c r="N226" s="10">
        <f>IF(A226="","",IFERROR(M226*G226,0))</f>
        <v/>
      </c>
      <c r="O226" s="9">
        <f>IF(A226="","",IF(M226&lt;0,"Stock négatif",IF(M226&lt;=H226,"À commander","Normal")))</f>
        <v/>
      </c>
    </row>
    <row r="227">
      <c r="A227" s="19" t="n"/>
      <c r="B227" s="20" t="n"/>
      <c r="C227" s="20" t="n"/>
      <c r="D227" s="19" t="n"/>
      <c r="E227" s="20" t="n"/>
      <c r="F227" s="20" t="n"/>
      <c r="G227" s="21" t="n"/>
      <c r="H227" s="22" t="n"/>
      <c r="I227" s="22" t="n"/>
      <c r="J227" s="23">
        <f>IF(A227="","",IFERROR(SUMIFS('Mouvements'!$F$6:$F$500,'Mouvements'!$C$6:$C$500,A227,'Mouvements'!$E$6:$E$500,"Entrée - achat")+SUMIFS('Mouvements'!$F$6:$F$500,'Mouvements'!$C$6:$C$500,A227,'Mouvements'!$E$6:$E$500,"Entrée - retour"),0))</f>
        <v/>
      </c>
      <c r="K227" s="23">
        <f>IF(A227="","",IFERROR(SUMIFS('Mouvements'!$F$6:$F$500,'Mouvements'!$C$6:$C$500,A227,'Mouvements'!$E$6:$E$500,"Sortie - production")+SUMIFS('Mouvements'!$F$6:$F$500,'Mouvements'!$C$6:$C$500,A227,'Mouvements'!$E$6:$E$500,"Sortie - perte"),0))</f>
        <v/>
      </c>
      <c r="L227" s="23">
        <f>IF(A227="","",IFERROR(SUMIFS('Mouvements'!$F$6:$F$500,'Mouvements'!$C$6:$C$500,A227,'Mouvements'!$E$6:$E$500,"Ajustement positif")-SUMIFS('Mouvements'!$F$6:$F$500,'Mouvements'!$C$6:$C$500,A227,'Mouvements'!$E$6:$E$500,"Ajustement négatif"),0))</f>
        <v/>
      </c>
      <c r="M227" s="23">
        <f>IF(A227="","",IFERROR(I227+J227-K227+L227,0))</f>
        <v/>
      </c>
      <c r="N227" s="10">
        <f>IF(A227="","",IFERROR(M227*G227,0))</f>
        <v/>
      </c>
      <c r="O227" s="9">
        <f>IF(A227="","",IF(M227&lt;0,"Stock négatif",IF(M227&lt;=H227,"À commander","Normal")))</f>
        <v/>
      </c>
    </row>
    <row r="228">
      <c r="A228" s="19" t="n"/>
      <c r="B228" s="20" t="n"/>
      <c r="C228" s="20" t="n"/>
      <c r="D228" s="19" t="n"/>
      <c r="E228" s="20" t="n"/>
      <c r="F228" s="20" t="n"/>
      <c r="G228" s="21" t="n"/>
      <c r="H228" s="22" t="n"/>
      <c r="I228" s="22" t="n"/>
      <c r="J228" s="23">
        <f>IF(A228="","",IFERROR(SUMIFS('Mouvements'!$F$6:$F$500,'Mouvements'!$C$6:$C$500,A228,'Mouvements'!$E$6:$E$500,"Entrée - achat")+SUMIFS('Mouvements'!$F$6:$F$500,'Mouvements'!$C$6:$C$500,A228,'Mouvements'!$E$6:$E$500,"Entrée - retour"),0))</f>
        <v/>
      </c>
      <c r="K228" s="23">
        <f>IF(A228="","",IFERROR(SUMIFS('Mouvements'!$F$6:$F$500,'Mouvements'!$C$6:$C$500,A228,'Mouvements'!$E$6:$E$500,"Sortie - production")+SUMIFS('Mouvements'!$F$6:$F$500,'Mouvements'!$C$6:$C$500,A228,'Mouvements'!$E$6:$E$500,"Sortie - perte"),0))</f>
        <v/>
      </c>
      <c r="L228" s="23">
        <f>IF(A228="","",IFERROR(SUMIFS('Mouvements'!$F$6:$F$500,'Mouvements'!$C$6:$C$500,A228,'Mouvements'!$E$6:$E$500,"Ajustement positif")-SUMIFS('Mouvements'!$F$6:$F$500,'Mouvements'!$C$6:$C$500,A228,'Mouvements'!$E$6:$E$500,"Ajustement négatif"),0))</f>
        <v/>
      </c>
      <c r="M228" s="23">
        <f>IF(A228="","",IFERROR(I228+J228-K228+L228,0))</f>
        <v/>
      </c>
      <c r="N228" s="10">
        <f>IF(A228="","",IFERROR(M228*G228,0))</f>
        <v/>
      </c>
      <c r="O228" s="9">
        <f>IF(A228="","",IF(M228&lt;0,"Stock négatif",IF(M228&lt;=H228,"À commander","Normal")))</f>
        <v/>
      </c>
    </row>
    <row r="229">
      <c r="A229" s="19" t="n"/>
      <c r="B229" s="20" t="n"/>
      <c r="C229" s="20" t="n"/>
      <c r="D229" s="19" t="n"/>
      <c r="E229" s="20" t="n"/>
      <c r="F229" s="20" t="n"/>
      <c r="G229" s="21" t="n"/>
      <c r="H229" s="22" t="n"/>
      <c r="I229" s="22" t="n"/>
      <c r="J229" s="23">
        <f>IF(A229="","",IFERROR(SUMIFS('Mouvements'!$F$6:$F$500,'Mouvements'!$C$6:$C$500,A229,'Mouvements'!$E$6:$E$500,"Entrée - achat")+SUMIFS('Mouvements'!$F$6:$F$500,'Mouvements'!$C$6:$C$500,A229,'Mouvements'!$E$6:$E$500,"Entrée - retour"),0))</f>
        <v/>
      </c>
      <c r="K229" s="23">
        <f>IF(A229="","",IFERROR(SUMIFS('Mouvements'!$F$6:$F$500,'Mouvements'!$C$6:$C$500,A229,'Mouvements'!$E$6:$E$500,"Sortie - production")+SUMIFS('Mouvements'!$F$6:$F$500,'Mouvements'!$C$6:$C$500,A229,'Mouvements'!$E$6:$E$500,"Sortie - perte"),0))</f>
        <v/>
      </c>
      <c r="L229" s="23">
        <f>IF(A229="","",IFERROR(SUMIFS('Mouvements'!$F$6:$F$500,'Mouvements'!$C$6:$C$500,A229,'Mouvements'!$E$6:$E$500,"Ajustement positif")-SUMIFS('Mouvements'!$F$6:$F$500,'Mouvements'!$C$6:$C$500,A229,'Mouvements'!$E$6:$E$500,"Ajustement négatif"),0))</f>
        <v/>
      </c>
      <c r="M229" s="23">
        <f>IF(A229="","",IFERROR(I229+J229-K229+L229,0))</f>
        <v/>
      </c>
      <c r="N229" s="10">
        <f>IF(A229="","",IFERROR(M229*G229,0))</f>
        <v/>
      </c>
      <c r="O229" s="9">
        <f>IF(A229="","",IF(M229&lt;0,"Stock négatif",IF(M229&lt;=H229,"À commander","Normal")))</f>
        <v/>
      </c>
    </row>
    <row r="230">
      <c r="A230" s="19" t="n"/>
      <c r="B230" s="20" t="n"/>
      <c r="C230" s="20" t="n"/>
      <c r="D230" s="19" t="n"/>
      <c r="E230" s="20" t="n"/>
      <c r="F230" s="20" t="n"/>
      <c r="G230" s="21" t="n"/>
      <c r="H230" s="22" t="n"/>
      <c r="I230" s="22" t="n"/>
      <c r="J230" s="23">
        <f>IF(A230="","",IFERROR(SUMIFS('Mouvements'!$F$6:$F$500,'Mouvements'!$C$6:$C$500,A230,'Mouvements'!$E$6:$E$500,"Entrée - achat")+SUMIFS('Mouvements'!$F$6:$F$500,'Mouvements'!$C$6:$C$500,A230,'Mouvements'!$E$6:$E$500,"Entrée - retour"),0))</f>
        <v/>
      </c>
      <c r="K230" s="23">
        <f>IF(A230="","",IFERROR(SUMIFS('Mouvements'!$F$6:$F$500,'Mouvements'!$C$6:$C$500,A230,'Mouvements'!$E$6:$E$500,"Sortie - production")+SUMIFS('Mouvements'!$F$6:$F$500,'Mouvements'!$C$6:$C$500,A230,'Mouvements'!$E$6:$E$500,"Sortie - perte"),0))</f>
        <v/>
      </c>
      <c r="L230" s="23">
        <f>IF(A230="","",IFERROR(SUMIFS('Mouvements'!$F$6:$F$500,'Mouvements'!$C$6:$C$500,A230,'Mouvements'!$E$6:$E$500,"Ajustement positif")-SUMIFS('Mouvements'!$F$6:$F$500,'Mouvements'!$C$6:$C$500,A230,'Mouvements'!$E$6:$E$500,"Ajustement négatif"),0))</f>
        <v/>
      </c>
      <c r="M230" s="23">
        <f>IF(A230="","",IFERROR(I230+J230-K230+L230,0))</f>
        <v/>
      </c>
      <c r="N230" s="10">
        <f>IF(A230="","",IFERROR(M230*G230,0))</f>
        <v/>
      </c>
      <c r="O230" s="9">
        <f>IF(A230="","",IF(M230&lt;0,"Stock négatif",IF(M230&lt;=H230,"À commander","Normal")))</f>
        <v/>
      </c>
    </row>
    <row r="231">
      <c r="A231" s="19" t="n"/>
      <c r="B231" s="20" t="n"/>
      <c r="C231" s="20" t="n"/>
      <c r="D231" s="19" t="n"/>
      <c r="E231" s="20" t="n"/>
      <c r="F231" s="20" t="n"/>
      <c r="G231" s="21" t="n"/>
      <c r="H231" s="22" t="n"/>
      <c r="I231" s="22" t="n"/>
      <c r="J231" s="23">
        <f>IF(A231="","",IFERROR(SUMIFS('Mouvements'!$F$6:$F$500,'Mouvements'!$C$6:$C$500,A231,'Mouvements'!$E$6:$E$500,"Entrée - achat")+SUMIFS('Mouvements'!$F$6:$F$500,'Mouvements'!$C$6:$C$500,A231,'Mouvements'!$E$6:$E$500,"Entrée - retour"),0))</f>
        <v/>
      </c>
      <c r="K231" s="23">
        <f>IF(A231="","",IFERROR(SUMIFS('Mouvements'!$F$6:$F$500,'Mouvements'!$C$6:$C$500,A231,'Mouvements'!$E$6:$E$500,"Sortie - production")+SUMIFS('Mouvements'!$F$6:$F$500,'Mouvements'!$C$6:$C$500,A231,'Mouvements'!$E$6:$E$500,"Sortie - perte"),0))</f>
        <v/>
      </c>
      <c r="L231" s="23">
        <f>IF(A231="","",IFERROR(SUMIFS('Mouvements'!$F$6:$F$500,'Mouvements'!$C$6:$C$500,A231,'Mouvements'!$E$6:$E$500,"Ajustement positif")-SUMIFS('Mouvements'!$F$6:$F$500,'Mouvements'!$C$6:$C$500,A231,'Mouvements'!$E$6:$E$500,"Ajustement négatif"),0))</f>
        <v/>
      </c>
      <c r="M231" s="23">
        <f>IF(A231="","",IFERROR(I231+J231-K231+L231,0))</f>
        <v/>
      </c>
      <c r="N231" s="10">
        <f>IF(A231="","",IFERROR(M231*G231,0))</f>
        <v/>
      </c>
      <c r="O231" s="9">
        <f>IF(A231="","",IF(M231&lt;0,"Stock négatif",IF(M231&lt;=H231,"À commander","Normal")))</f>
        <v/>
      </c>
    </row>
    <row r="232">
      <c r="A232" s="19" t="n"/>
      <c r="B232" s="20" t="n"/>
      <c r="C232" s="20" t="n"/>
      <c r="D232" s="19" t="n"/>
      <c r="E232" s="20" t="n"/>
      <c r="F232" s="20" t="n"/>
      <c r="G232" s="21" t="n"/>
      <c r="H232" s="22" t="n"/>
      <c r="I232" s="22" t="n"/>
      <c r="J232" s="23">
        <f>IF(A232="","",IFERROR(SUMIFS('Mouvements'!$F$6:$F$500,'Mouvements'!$C$6:$C$500,A232,'Mouvements'!$E$6:$E$500,"Entrée - achat")+SUMIFS('Mouvements'!$F$6:$F$500,'Mouvements'!$C$6:$C$500,A232,'Mouvements'!$E$6:$E$500,"Entrée - retour"),0))</f>
        <v/>
      </c>
      <c r="K232" s="23">
        <f>IF(A232="","",IFERROR(SUMIFS('Mouvements'!$F$6:$F$500,'Mouvements'!$C$6:$C$500,A232,'Mouvements'!$E$6:$E$500,"Sortie - production")+SUMIFS('Mouvements'!$F$6:$F$500,'Mouvements'!$C$6:$C$500,A232,'Mouvements'!$E$6:$E$500,"Sortie - perte"),0))</f>
        <v/>
      </c>
      <c r="L232" s="23">
        <f>IF(A232="","",IFERROR(SUMIFS('Mouvements'!$F$6:$F$500,'Mouvements'!$C$6:$C$500,A232,'Mouvements'!$E$6:$E$500,"Ajustement positif")-SUMIFS('Mouvements'!$F$6:$F$500,'Mouvements'!$C$6:$C$500,A232,'Mouvements'!$E$6:$E$500,"Ajustement négatif"),0))</f>
        <v/>
      </c>
      <c r="M232" s="23">
        <f>IF(A232="","",IFERROR(I232+J232-K232+L232,0))</f>
        <v/>
      </c>
      <c r="N232" s="10">
        <f>IF(A232="","",IFERROR(M232*G232,0))</f>
        <v/>
      </c>
      <c r="O232" s="9">
        <f>IF(A232="","",IF(M232&lt;0,"Stock négatif",IF(M232&lt;=H232,"À commander","Normal")))</f>
        <v/>
      </c>
    </row>
    <row r="233">
      <c r="A233" s="19" t="n"/>
      <c r="B233" s="20" t="n"/>
      <c r="C233" s="20" t="n"/>
      <c r="D233" s="19" t="n"/>
      <c r="E233" s="20" t="n"/>
      <c r="F233" s="20" t="n"/>
      <c r="G233" s="21" t="n"/>
      <c r="H233" s="22" t="n"/>
      <c r="I233" s="22" t="n"/>
      <c r="J233" s="23">
        <f>IF(A233="","",IFERROR(SUMIFS('Mouvements'!$F$6:$F$500,'Mouvements'!$C$6:$C$500,A233,'Mouvements'!$E$6:$E$500,"Entrée - achat")+SUMIFS('Mouvements'!$F$6:$F$500,'Mouvements'!$C$6:$C$500,A233,'Mouvements'!$E$6:$E$500,"Entrée - retour"),0))</f>
        <v/>
      </c>
      <c r="K233" s="23">
        <f>IF(A233="","",IFERROR(SUMIFS('Mouvements'!$F$6:$F$500,'Mouvements'!$C$6:$C$500,A233,'Mouvements'!$E$6:$E$500,"Sortie - production")+SUMIFS('Mouvements'!$F$6:$F$500,'Mouvements'!$C$6:$C$500,A233,'Mouvements'!$E$6:$E$500,"Sortie - perte"),0))</f>
        <v/>
      </c>
      <c r="L233" s="23">
        <f>IF(A233="","",IFERROR(SUMIFS('Mouvements'!$F$6:$F$500,'Mouvements'!$C$6:$C$500,A233,'Mouvements'!$E$6:$E$500,"Ajustement positif")-SUMIFS('Mouvements'!$F$6:$F$500,'Mouvements'!$C$6:$C$500,A233,'Mouvements'!$E$6:$E$500,"Ajustement négatif"),0))</f>
        <v/>
      </c>
      <c r="M233" s="23">
        <f>IF(A233="","",IFERROR(I233+J233-K233+L233,0))</f>
        <v/>
      </c>
      <c r="N233" s="10">
        <f>IF(A233="","",IFERROR(M233*G233,0))</f>
        <v/>
      </c>
      <c r="O233" s="9">
        <f>IF(A233="","",IF(M233&lt;0,"Stock négatif",IF(M233&lt;=H233,"À commander","Normal")))</f>
        <v/>
      </c>
    </row>
    <row r="234">
      <c r="A234" s="19" t="n"/>
      <c r="B234" s="20" t="n"/>
      <c r="C234" s="20" t="n"/>
      <c r="D234" s="19" t="n"/>
      <c r="E234" s="20" t="n"/>
      <c r="F234" s="20" t="n"/>
      <c r="G234" s="21" t="n"/>
      <c r="H234" s="22" t="n"/>
      <c r="I234" s="22" t="n"/>
      <c r="J234" s="23">
        <f>IF(A234="","",IFERROR(SUMIFS('Mouvements'!$F$6:$F$500,'Mouvements'!$C$6:$C$500,A234,'Mouvements'!$E$6:$E$500,"Entrée - achat")+SUMIFS('Mouvements'!$F$6:$F$500,'Mouvements'!$C$6:$C$500,A234,'Mouvements'!$E$6:$E$500,"Entrée - retour"),0))</f>
        <v/>
      </c>
      <c r="K234" s="23">
        <f>IF(A234="","",IFERROR(SUMIFS('Mouvements'!$F$6:$F$500,'Mouvements'!$C$6:$C$500,A234,'Mouvements'!$E$6:$E$500,"Sortie - production")+SUMIFS('Mouvements'!$F$6:$F$500,'Mouvements'!$C$6:$C$500,A234,'Mouvements'!$E$6:$E$500,"Sortie - perte"),0))</f>
        <v/>
      </c>
      <c r="L234" s="23">
        <f>IF(A234="","",IFERROR(SUMIFS('Mouvements'!$F$6:$F$500,'Mouvements'!$C$6:$C$500,A234,'Mouvements'!$E$6:$E$500,"Ajustement positif")-SUMIFS('Mouvements'!$F$6:$F$500,'Mouvements'!$C$6:$C$500,A234,'Mouvements'!$E$6:$E$500,"Ajustement négatif"),0))</f>
        <v/>
      </c>
      <c r="M234" s="23">
        <f>IF(A234="","",IFERROR(I234+J234-K234+L234,0))</f>
        <v/>
      </c>
      <c r="N234" s="10">
        <f>IF(A234="","",IFERROR(M234*G234,0))</f>
        <v/>
      </c>
      <c r="O234" s="9">
        <f>IF(A234="","",IF(M234&lt;0,"Stock négatif",IF(M234&lt;=H234,"À commander","Normal")))</f>
        <v/>
      </c>
    </row>
    <row r="235">
      <c r="A235" s="19" t="n"/>
      <c r="B235" s="20" t="n"/>
      <c r="C235" s="20" t="n"/>
      <c r="D235" s="19" t="n"/>
      <c r="E235" s="20" t="n"/>
      <c r="F235" s="20" t="n"/>
      <c r="G235" s="21" t="n"/>
      <c r="H235" s="22" t="n"/>
      <c r="I235" s="22" t="n"/>
      <c r="J235" s="23">
        <f>IF(A235="","",IFERROR(SUMIFS('Mouvements'!$F$6:$F$500,'Mouvements'!$C$6:$C$500,A235,'Mouvements'!$E$6:$E$500,"Entrée - achat")+SUMIFS('Mouvements'!$F$6:$F$500,'Mouvements'!$C$6:$C$500,A235,'Mouvements'!$E$6:$E$500,"Entrée - retour"),0))</f>
        <v/>
      </c>
      <c r="K235" s="23">
        <f>IF(A235="","",IFERROR(SUMIFS('Mouvements'!$F$6:$F$500,'Mouvements'!$C$6:$C$500,A235,'Mouvements'!$E$6:$E$500,"Sortie - production")+SUMIFS('Mouvements'!$F$6:$F$500,'Mouvements'!$C$6:$C$500,A235,'Mouvements'!$E$6:$E$500,"Sortie - perte"),0))</f>
        <v/>
      </c>
      <c r="L235" s="23">
        <f>IF(A235="","",IFERROR(SUMIFS('Mouvements'!$F$6:$F$500,'Mouvements'!$C$6:$C$500,A235,'Mouvements'!$E$6:$E$500,"Ajustement positif")-SUMIFS('Mouvements'!$F$6:$F$500,'Mouvements'!$C$6:$C$500,A235,'Mouvements'!$E$6:$E$500,"Ajustement négatif"),0))</f>
        <v/>
      </c>
      <c r="M235" s="23">
        <f>IF(A235="","",IFERROR(I235+J235-K235+L235,0))</f>
        <v/>
      </c>
      <c r="N235" s="10">
        <f>IF(A235="","",IFERROR(M235*G235,0))</f>
        <v/>
      </c>
      <c r="O235" s="9">
        <f>IF(A235="","",IF(M235&lt;0,"Stock négatif",IF(M235&lt;=H235,"À commander","Normal")))</f>
        <v/>
      </c>
    </row>
    <row r="236">
      <c r="A236" s="19" t="n"/>
      <c r="B236" s="20" t="n"/>
      <c r="C236" s="20" t="n"/>
      <c r="D236" s="19" t="n"/>
      <c r="E236" s="20" t="n"/>
      <c r="F236" s="20" t="n"/>
      <c r="G236" s="21" t="n"/>
      <c r="H236" s="22" t="n"/>
      <c r="I236" s="22" t="n"/>
      <c r="J236" s="23">
        <f>IF(A236="","",IFERROR(SUMIFS('Mouvements'!$F$6:$F$500,'Mouvements'!$C$6:$C$500,A236,'Mouvements'!$E$6:$E$500,"Entrée - achat")+SUMIFS('Mouvements'!$F$6:$F$500,'Mouvements'!$C$6:$C$500,A236,'Mouvements'!$E$6:$E$500,"Entrée - retour"),0))</f>
        <v/>
      </c>
      <c r="K236" s="23">
        <f>IF(A236="","",IFERROR(SUMIFS('Mouvements'!$F$6:$F$500,'Mouvements'!$C$6:$C$500,A236,'Mouvements'!$E$6:$E$500,"Sortie - production")+SUMIFS('Mouvements'!$F$6:$F$500,'Mouvements'!$C$6:$C$500,A236,'Mouvements'!$E$6:$E$500,"Sortie - perte"),0))</f>
        <v/>
      </c>
      <c r="L236" s="23">
        <f>IF(A236="","",IFERROR(SUMIFS('Mouvements'!$F$6:$F$500,'Mouvements'!$C$6:$C$500,A236,'Mouvements'!$E$6:$E$500,"Ajustement positif")-SUMIFS('Mouvements'!$F$6:$F$500,'Mouvements'!$C$6:$C$500,A236,'Mouvements'!$E$6:$E$500,"Ajustement négatif"),0))</f>
        <v/>
      </c>
      <c r="M236" s="23">
        <f>IF(A236="","",IFERROR(I236+J236-K236+L236,0))</f>
        <v/>
      </c>
      <c r="N236" s="10">
        <f>IF(A236="","",IFERROR(M236*G236,0))</f>
        <v/>
      </c>
      <c r="O236" s="9">
        <f>IF(A236="","",IF(M236&lt;0,"Stock négatif",IF(M236&lt;=H236,"À commander","Normal")))</f>
        <v/>
      </c>
    </row>
    <row r="237">
      <c r="A237" s="19" t="n"/>
      <c r="B237" s="20" t="n"/>
      <c r="C237" s="20" t="n"/>
      <c r="D237" s="19" t="n"/>
      <c r="E237" s="20" t="n"/>
      <c r="F237" s="20" t="n"/>
      <c r="G237" s="21" t="n"/>
      <c r="H237" s="22" t="n"/>
      <c r="I237" s="22" t="n"/>
      <c r="J237" s="23">
        <f>IF(A237="","",IFERROR(SUMIFS('Mouvements'!$F$6:$F$500,'Mouvements'!$C$6:$C$500,A237,'Mouvements'!$E$6:$E$500,"Entrée - achat")+SUMIFS('Mouvements'!$F$6:$F$500,'Mouvements'!$C$6:$C$500,A237,'Mouvements'!$E$6:$E$500,"Entrée - retour"),0))</f>
        <v/>
      </c>
      <c r="K237" s="23">
        <f>IF(A237="","",IFERROR(SUMIFS('Mouvements'!$F$6:$F$500,'Mouvements'!$C$6:$C$500,A237,'Mouvements'!$E$6:$E$500,"Sortie - production")+SUMIFS('Mouvements'!$F$6:$F$500,'Mouvements'!$C$6:$C$500,A237,'Mouvements'!$E$6:$E$500,"Sortie - perte"),0))</f>
        <v/>
      </c>
      <c r="L237" s="23">
        <f>IF(A237="","",IFERROR(SUMIFS('Mouvements'!$F$6:$F$500,'Mouvements'!$C$6:$C$500,A237,'Mouvements'!$E$6:$E$500,"Ajustement positif")-SUMIFS('Mouvements'!$F$6:$F$500,'Mouvements'!$C$6:$C$500,A237,'Mouvements'!$E$6:$E$500,"Ajustement négatif"),0))</f>
        <v/>
      </c>
      <c r="M237" s="23">
        <f>IF(A237="","",IFERROR(I237+J237-K237+L237,0))</f>
        <v/>
      </c>
      <c r="N237" s="10">
        <f>IF(A237="","",IFERROR(M237*G237,0))</f>
        <v/>
      </c>
      <c r="O237" s="9">
        <f>IF(A237="","",IF(M237&lt;0,"Stock négatif",IF(M237&lt;=H237,"À commander","Normal")))</f>
        <v/>
      </c>
    </row>
    <row r="238">
      <c r="A238" s="19" t="n"/>
      <c r="B238" s="20" t="n"/>
      <c r="C238" s="20" t="n"/>
      <c r="D238" s="19" t="n"/>
      <c r="E238" s="20" t="n"/>
      <c r="F238" s="20" t="n"/>
      <c r="G238" s="21" t="n"/>
      <c r="H238" s="22" t="n"/>
      <c r="I238" s="22" t="n"/>
      <c r="J238" s="23">
        <f>IF(A238="","",IFERROR(SUMIFS('Mouvements'!$F$6:$F$500,'Mouvements'!$C$6:$C$500,A238,'Mouvements'!$E$6:$E$500,"Entrée - achat")+SUMIFS('Mouvements'!$F$6:$F$500,'Mouvements'!$C$6:$C$500,A238,'Mouvements'!$E$6:$E$500,"Entrée - retour"),0))</f>
        <v/>
      </c>
      <c r="K238" s="23">
        <f>IF(A238="","",IFERROR(SUMIFS('Mouvements'!$F$6:$F$500,'Mouvements'!$C$6:$C$500,A238,'Mouvements'!$E$6:$E$500,"Sortie - production")+SUMIFS('Mouvements'!$F$6:$F$500,'Mouvements'!$C$6:$C$500,A238,'Mouvements'!$E$6:$E$500,"Sortie - perte"),0))</f>
        <v/>
      </c>
      <c r="L238" s="23">
        <f>IF(A238="","",IFERROR(SUMIFS('Mouvements'!$F$6:$F$500,'Mouvements'!$C$6:$C$500,A238,'Mouvements'!$E$6:$E$500,"Ajustement positif")-SUMIFS('Mouvements'!$F$6:$F$500,'Mouvements'!$C$6:$C$500,A238,'Mouvements'!$E$6:$E$500,"Ajustement négatif"),0))</f>
        <v/>
      </c>
      <c r="M238" s="23">
        <f>IF(A238="","",IFERROR(I238+J238-K238+L238,0))</f>
        <v/>
      </c>
      <c r="N238" s="10">
        <f>IF(A238="","",IFERROR(M238*G238,0))</f>
        <v/>
      </c>
      <c r="O238" s="9">
        <f>IF(A238="","",IF(M238&lt;0,"Stock négatif",IF(M238&lt;=H238,"À commander","Normal")))</f>
        <v/>
      </c>
    </row>
    <row r="239">
      <c r="A239" s="19" t="n"/>
      <c r="B239" s="20" t="n"/>
      <c r="C239" s="20" t="n"/>
      <c r="D239" s="19" t="n"/>
      <c r="E239" s="20" t="n"/>
      <c r="F239" s="20" t="n"/>
      <c r="G239" s="21" t="n"/>
      <c r="H239" s="22" t="n"/>
      <c r="I239" s="22" t="n"/>
      <c r="J239" s="23">
        <f>IF(A239="","",IFERROR(SUMIFS('Mouvements'!$F$6:$F$500,'Mouvements'!$C$6:$C$500,A239,'Mouvements'!$E$6:$E$500,"Entrée - achat")+SUMIFS('Mouvements'!$F$6:$F$500,'Mouvements'!$C$6:$C$500,A239,'Mouvements'!$E$6:$E$500,"Entrée - retour"),0))</f>
        <v/>
      </c>
      <c r="K239" s="23">
        <f>IF(A239="","",IFERROR(SUMIFS('Mouvements'!$F$6:$F$500,'Mouvements'!$C$6:$C$500,A239,'Mouvements'!$E$6:$E$500,"Sortie - production")+SUMIFS('Mouvements'!$F$6:$F$500,'Mouvements'!$C$6:$C$500,A239,'Mouvements'!$E$6:$E$500,"Sortie - perte"),0))</f>
        <v/>
      </c>
      <c r="L239" s="23">
        <f>IF(A239="","",IFERROR(SUMIFS('Mouvements'!$F$6:$F$500,'Mouvements'!$C$6:$C$500,A239,'Mouvements'!$E$6:$E$500,"Ajustement positif")-SUMIFS('Mouvements'!$F$6:$F$500,'Mouvements'!$C$6:$C$500,A239,'Mouvements'!$E$6:$E$500,"Ajustement négatif"),0))</f>
        <v/>
      </c>
      <c r="M239" s="23">
        <f>IF(A239="","",IFERROR(I239+J239-K239+L239,0))</f>
        <v/>
      </c>
      <c r="N239" s="10">
        <f>IF(A239="","",IFERROR(M239*G239,0))</f>
        <v/>
      </c>
      <c r="O239" s="9">
        <f>IF(A239="","",IF(M239&lt;0,"Stock négatif",IF(M239&lt;=H239,"À commander","Normal")))</f>
        <v/>
      </c>
    </row>
    <row r="240">
      <c r="A240" s="19" t="n"/>
      <c r="B240" s="20" t="n"/>
      <c r="C240" s="20" t="n"/>
      <c r="D240" s="19" t="n"/>
      <c r="E240" s="20" t="n"/>
      <c r="F240" s="20" t="n"/>
      <c r="G240" s="21" t="n"/>
      <c r="H240" s="22" t="n"/>
      <c r="I240" s="22" t="n"/>
      <c r="J240" s="23">
        <f>IF(A240="","",IFERROR(SUMIFS('Mouvements'!$F$6:$F$500,'Mouvements'!$C$6:$C$500,A240,'Mouvements'!$E$6:$E$500,"Entrée - achat")+SUMIFS('Mouvements'!$F$6:$F$500,'Mouvements'!$C$6:$C$500,A240,'Mouvements'!$E$6:$E$500,"Entrée - retour"),0))</f>
        <v/>
      </c>
      <c r="K240" s="23">
        <f>IF(A240="","",IFERROR(SUMIFS('Mouvements'!$F$6:$F$500,'Mouvements'!$C$6:$C$500,A240,'Mouvements'!$E$6:$E$500,"Sortie - production")+SUMIFS('Mouvements'!$F$6:$F$500,'Mouvements'!$C$6:$C$500,A240,'Mouvements'!$E$6:$E$500,"Sortie - perte"),0))</f>
        <v/>
      </c>
      <c r="L240" s="23">
        <f>IF(A240="","",IFERROR(SUMIFS('Mouvements'!$F$6:$F$500,'Mouvements'!$C$6:$C$500,A240,'Mouvements'!$E$6:$E$500,"Ajustement positif")-SUMIFS('Mouvements'!$F$6:$F$500,'Mouvements'!$C$6:$C$500,A240,'Mouvements'!$E$6:$E$500,"Ajustement négatif"),0))</f>
        <v/>
      </c>
      <c r="M240" s="23">
        <f>IF(A240="","",IFERROR(I240+J240-K240+L240,0))</f>
        <v/>
      </c>
      <c r="N240" s="10">
        <f>IF(A240="","",IFERROR(M240*G240,0))</f>
        <v/>
      </c>
      <c r="O240" s="9">
        <f>IF(A240="","",IF(M240&lt;0,"Stock négatif",IF(M240&lt;=H240,"À commander","Normal")))</f>
        <v/>
      </c>
    </row>
    <row r="241">
      <c r="A241" s="19" t="n"/>
      <c r="B241" s="20" t="n"/>
      <c r="C241" s="20" t="n"/>
      <c r="D241" s="19" t="n"/>
      <c r="E241" s="20" t="n"/>
      <c r="F241" s="20" t="n"/>
      <c r="G241" s="21" t="n"/>
      <c r="H241" s="22" t="n"/>
      <c r="I241" s="22" t="n"/>
      <c r="J241" s="23">
        <f>IF(A241="","",IFERROR(SUMIFS('Mouvements'!$F$6:$F$500,'Mouvements'!$C$6:$C$500,A241,'Mouvements'!$E$6:$E$500,"Entrée - achat")+SUMIFS('Mouvements'!$F$6:$F$500,'Mouvements'!$C$6:$C$500,A241,'Mouvements'!$E$6:$E$500,"Entrée - retour"),0))</f>
        <v/>
      </c>
      <c r="K241" s="23">
        <f>IF(A241="","",IFERROR(SUMIFS('Mouvements'!$F$6:$F$500,'Mouvements'!$C$6:$C$500,A241,'Mouvements'!$E$6:$E$500,"Sortie - production")+SUMIFS('Mouvements'!$F$6:$F$500,'Mouvements'!$C$6:$C$500,A241,'Mouvements'!$E$6:$E$500,"Sortie - perte"),0))</f>
        <v/>
      </c>
      <c r="L241" s="23">
        <f>IF(A241="","",IFERROR(SUMIFS('Mouvements'!$F$6:$F$500,'Mouvements'!$C$6:$C$500,A241,'Mouvements'!$E$6:$E$500,"Ajustement positif")-SUMIFS('Mouvements'!$F$6:$F$500,'Mouvements'!$C$6:$C$500,A241,'Mouvements'!$E$6:$E$500,"Ajustement négatif"),0))</f>
        <v/>
      </c>
      <c r="M241" s="23">
        <f>IF(A241="","",IFERROR(I241+J241-K241+L241,0))</f>
        <v/>
      </c>
      <c r="N241" s="10">
        <f>IF(A241="","",IFERROR(M241*G241,0))</f>
        <v/>
      </c>
      <c r="O241" s="9">
        <f>IF(A241="","",IF(M241&lt;0,"Stock négatif",IF(M241&lt;=H241,"À commander","Normal")))</f>
        <v/>
      </c>
    </row>
    <row r="242">
      <c r="A242" s="19" t="n"/>
      <c r="B242" s="20" t="n"/>
      <c r="C242" s="20" t="n"/>
      <c r="D242" s="19" t="n"/>
      <c r="E242" s="20" t="n"/>
      <c r="F242" s="20" t="n"/>
      <c r="G242" s="21" t="n"/>
      <c r="H242" s="22" t="n"/>
      <c r="I242" s="22" t="n"/>
      <c r="J242" s="23">
        <f>IF(A242="","",IFERROR(SUMIFS('Mouvements'!$F$6:$F$500,'Mouvements'!$C$6:$C$500,A242,'Mouvements'!$E$6:$E$500,"Entrée - achat")+SUMIFS('Mouvements'!$F$6:$F$500,'Mouvements'!$C$6:$C$500,A242,'Mouvements'!$E$6:$E$500,"Entrée - retour"),0))</f>
        <v/>
      </c>
      <c r="K242" s="23">
        <f>IF(A242="","",IFERROR(SUMIFS('Mouvements'!$F$6:$F$500,'Mouvements'!$C$6:$C$500,A242,'Mouvements'!$E$6:$E$500,"Sortie - production")+SUMIFS('Mouvements'!$F$6:$F$500,'Mouvements'!$C$6:$C$500,A242,'Mouvements'!$E$6:$E$500,"Sortie - perte"),0))</f>
        <v/>
      </c>
      <c r="L242" s="23">
        <f>IF(A242="","",IFERROR(SUMIFS('Mouvements'!$F$6:$F$500,'Mouvements'!$C$6:$C$500,A242,'Mouvements'!$E$6:$E$500,"Ajustement positif")-SUMIFS('Mouvements'!$F$6:$F$500,'Mouvements'!$C$6:$C$500,A242,'Mouvements'!$E$6:$E$500,"Ajustement négatif"),0))</f>
        <v/>
      </c>
      <c r="M242" s="23">
        <f>IF(A242="","",IFERROR(I242+J242-K242+L242,0))</f>
        <v/>
      </c>
      <c r="N242" s="10">
        <f>IF(A242="","",IFERROR(M242*G242,0))</f>
        <v/>
      </c>
      <c r="O242" s="9">
        <f>IF(A242="","",IF(M242&lt;0,"Stock négatif",IF(M242&lt;=H242,"À commander","Normal")))</f>
        <v/>
      </c>
    </row>
    <row r="243">
      <c r="A243" s="19" t="n"/>
      <c r="B243" s="20" t="n"/>
      <c r="C243" s="20" t="n"/>
      <c r="D243" s="19" t="n"/>
      <c r="E243" s="20" t="n"/>
      <c r="F243" s="20" t="n"/>
      <c r="G243" s="21" t="n"/>
      <c r="H243" s="22" t="n"/>
      <c r="I243" s="22" t="n"/>
      <c r="J243" s="23">
        <f>IF(A243="","",IFERROR(SUMIFS('Mouvements'!$F$6:$F$500,'Mouvements'!$C$6:$C$500,A243,'Mouvements'!$E$6:$E$500,"Entrée - achat")+SUMIFS('Mouvements'!$F$6:$F$500,'Mouvements'!$C$6:$C$500,A243,'Mouvements'!$E$6:$E$500,"Entrée - retour"),0))</f>
        <v/>
      </c>
      <c r="K243" s="23">
        <f>IF(A243="","",IFERROR(SUMIFS('Mouvements'!$F$6:$F$500,'Mouvements'!$C$6:$C$500,A243,'Mouvements'!$E$6:$E$500,"Sortie - production")+SUMIFS('Mouvements'!$F$6:$F$500,'Mouvements'!$C$6:$C$500,A243,'Mouvements'!$E$6:$E$500,"Sortie - perte"),0))</f>
        <v/>
      </c>
      <c r="L243" s="23">
        <f>IF(A243="","",IFERROR(SUMIFS('Mouvements'!$F$6:$F$500,'Mouvements'!$C$6:$C$500,A243,'Mouvements'!$E$6:$E$500,"Ajustement positif")-SUMIFS('Mouvements'!$F$6:$F$500,'Mouvements'!$C$6:$C$500,A243,'Mouvements'!$E$6:$E$500,"Ajustement négatif"),0))</f>
        <v/>
      </c>
      <c r="M243" s="23">
        <f>IF(A243="","",IFERROR(I243+J243-K243+L243,0))</f>
        <v/>
      </c>
      <c r="N243" s="10">
        <f>IF(A243="","",IFERROR(M243*G243,0))</f>
        <v/>
      </c>
      <c r="O243" s="9">
        <f>IF(A243="","",IF(M243&lt;0,"Stock négatif",IF(M243&lt;=H243,"À commander","Normal")))</f>
        <v/>
      </c>
    </row>
    <row r="244">
      <c r="A244" s="19" t="n"/>
      <c r="B244" s="20" t="n"/>
      <c r="C244" s="20" t="n"/>
      <c r="D244" s="19" t="n"/>
      <c r="E244" s="20" t="n"/>
      <c r="F244" s="20" t="n"/>
      <c r="G244" s="21" t="n"/>
      <c r="H244" s="22" t="n"/>
      <c r="I244" s="22" t="n"/>
      <c r="J244" s="23">
        <f>IF(A244="","",IFERROR(SUMIFS('Mouvements'!$F$6:$F$500,'Mouvements'!$C$6:$C$500,A244,'Mouvements'!$E$6:$E$500,"Entrée - achat")+SUMIFS('Mouvements'!$F$6:$F$500,'Mouvements'!$C$6:$C$500,A244,'Mouvements'!$E$6:$E$500,"Entrée - retour"),0))</f>
        <v/>
      </c>
      <c r="K244" s="23">
        <f>IF(A244="","",IFERROR(SUMIFS('Mouvements'!$F$6:$F$500,'Mouvements'!$C$6:$C$500,A244,'Mouvements'!$E$6:$E$500,"Sortie - production")+SUMIFS('Mouvements'!$F$6:$F$500,'Mouvements'!$C$6:$C$500,A244,'Mouvements'!$E$6:$E$500,"Sortie - perte"),0))</f>
        <v/>
      </c>
      <c r="L244" s="23">
        <f>IF(A244="","",IFERROR(SUMIFS('Mouvements'!$F$6:$F$500,'Mouvements'!$C$6:$C$500,A244,'Mouvements'!$E$6:$E$500,"Ajustement positif")-SUMIFS('Mouvements'!$F$6:$F$500,'Mouvements'!$C$6:$C$500,A244,'Mouvements'!$E$6:$E$500,"Ajustement négatif"),0))</f>
        <v/>
      </c>
      <c r="M244" s="23">
        <f>IF(A244="","",IFERROR(I244+J244-K244+L244,0))</f>
        <v/>
      </c>
      <c r="N244" s="10">
        <f>IF(A244="","",IFERROR(M244*G244,0))</f>
        <v/>
      </c>
      <c r="O244" s="9">
        <f>IF(A244="","",IF(M244&lt;0,"Stock négatif",IF(M244&lt;=H244,"À commander","Normal")))</f>
        <v/>
      </c>
    </row>
    <row r="245">
      <c r="A245" s="19" t="n"/>
      <c r="B245" s="20" t="n"/>
      <c r="C245" s="20" t="n"/>
      <c r="D245" s="19" t="n"/>
      <c r="E245" s="20" t="n"/>
      <c r="F245" s="20" t="n"/>
      <c r="G245" s="21" t="n"/>
      <c r="H245" s="22" t="n"/>
      <c r="I245" s="22" t="n"/>
      <c r="J245" s="23">
        <f>IF(A245="","",IFERROR(SUMIFS('Mouvements'!$F$6:$F$500,'Mouvements'!$C$6:$C$500,A245,'Mouvements'!$E$6:$E$500,"Entrée - achat")+SUMIFS('Mouvements'!$F$6:$F$500,'Mouvements'!$C$6:$C$500,A245,'Mouvements'!$E$6:$E$500,"Entrée - retour"),0))</f>
        <v/>
      </c>
      <c r="K245" s="23">
        <f>IF(A245="","",IFERROR(SUMIFS('Mouvements'!$F$6:$F$500,'Mouvements'!$C$6:$C$500,A245,'Mouvements'!$E$6:$E$500,"Sortie - production")+SUMIFS('Mouvements'!$F$6:$F$500,'Mouvements'!$C$6:$C$500,A245,'Mouvements'!$E$6:$E$500,"Sortie - perte"),0))</f>
        <v/>
      </c>
      <c r="L245" s="23">
        <f>IF(A245="","",IFERROR(SUMIFS('Mouvements'!$F$6:$F$500,'Mouvements'!$C$6:$C$500,A245,'Mouvements'!$E$6:$E$500,"Ajustement positif")-SUMIFS('Mouvements'!$F$6:$F$500,'Mouvements'!$C$6:$C$500,A245,'Mouvements'!$E$6:$E$500,"Ajustement négatif"),0))</f>
        <v/>
      </c>
      <c r="M245" s="23">
        <f>IF(A245="","",IFERROR(I245+J245-K245+L245,0))</f>
        <v/>
      </c>
      <c r="N245" s="10">
        <f>IF(A245="","",IFERROR(M245*G245,0))</f>
        <v/>
      </c>
      <c r="O245" s="9">
        <f>IF(A245="","",IF(M245&lt;0,"Stock négatif",IF(M245&lt;=H245,"À commander","Normal")))</f>
        <v/>
      </c>
    </row>
    <row r="246">
      <c r="A246" s="19" t="n"/>
      <c r="B246" s="20" t="n"/>
      <c r="C246" s="20" t="n"/>
      <c r="D246" s="19" t="n"/>
      <c r="E246" s="20" t="n"/>
      <c r="F246" s="20" t="n"/>
      <c r="G246" s="21" t="n"/>
      <c r="H246" s="22" t="n"/>
      <c r="I246" s="22" t="n"/>
      <c r="J246" s="23">
        <f>IF(A246="","",IFERROR(SUMIFS('Mouvements'!$F$6:$F$500,'Mouvements'!$C$6:$C$500,A246,'Mouvements'!$E$6:$E$500,"Entrée - achat")+SUMIFS('Mouvements'!$F$6:$F$500,'Mouvements'!$C$6:$C$500,A246,'Mouvements'!$E$6:$E$500,"Entrée - retour"),0))</f>
        <v/>
      </c>
      <c r="K246" s="23">
        <f>IF(A246="","",IFERROR(SUMIFS('Mouvements'!$F$6:$F$500,'Mouvements'!$C$6:$C$500,A246,'Mouvements'!$E$6:$E$500,"Sortie - production")+SUMIFS('Mouvements'!$F$6:$F$500,'Mouvements'!$C$6:$C$500,A246,'Mouvements'!$E$6:$E$500,"Sortie - perte"),0))</f>
        <v/>
      </c>
      <c r="L246" s="23">
        <f>IF(A246="","",IFERROR(SUMIFS('Mouvements'!$F$6:$F$500,'Mouvements'!$C$6:$C$500,A246,'Mouvements'!$E$6:$E$500,"Ajustement positif")-SUMIFS('Mouvements'!$F$6:$F$500,'Mouvements'!$C$6:$C$500,A246,'Mouvements'!$E$6:$E$500,"Ajustement négatif"),0))</f>
        <v/>
      </c>
      <c r="M246" s="23">
        <f>IF(A246="","",IFERROR(I246+J246-K246+L246,0))</f>
        <v/>
      </c>
      <c r="N246" s="10">
        <f>IF(A246="","",IFERROR(M246*G246,0))</f>
        <v/>
      </c>
      <c r="O246" s="9">
        <f>IF(A246="","",IF(M246&lt;0,"Stock négatif",IF(M246&lt;=H246,"À commander","Normal")))</f>
        <v/>
      </c>
    </row>
    <row r="247">
      <c r="A247" s="19" t="n"/>
      <c r="B247" s="20" t="n"/>
      <c r="C247" s="20" t="n"/>
      <c r="D247" s="19" t="n"/>
      <c r="E247" s="20" t="n"/>
      <c r="F247" s="20" t="n"/>
      <c r="G247" s="21" t="n"/>
      <c r="H247" s="22" t="n"/>
      <c r="I247" s="22" t="n"/>
      <c r="J247" s="23">
        <f>IF(A247="","",IFERROR(SUMIFS('Mouvements'!$F$6:$F$500,'Mouvements'!$C$6:$C$500,A247,'Mouvements'!$E$6:$E$500,"Entrée - achat")+SUMIFS('Mouvements'!$F$6:$F$500,'Mouvements'!$C$6:$C$500,A247,'Mouvements'!$E$6:$E$500,"Entrée - retour"),0))</f>
        <v/>
      </c>
      <c r="K247" s="23">
        <f>IF(A247="","",IFERROR(SUMIFS('Mouvements'!$F$6:$F$500,'Mouvements'!$C$6:$C$500,A247,'Mouvements'!$E$6:$E$500,"Sortie - production")+SUMIFS('Mouvements'!$F$6:$F$500,'Mouvements'!$C$6:$C$500,A247,'Mouvements'!$E$6:$E$500,"Sortie - perte"),0))</f>
        <v/>
      </c>
      <c r="L247" s="23">
        <f>IF(A247="","",IFERROR(SUMIFS('Mouvements'!$F$6:$F$500,'Mouvements'!$C$6:$C$500,A247,'Mouvements'!$E$6:$E$500,"Ajustement positif")-SUMIFS('Mouvements'!$F$6:$F$500,'Mouvements'!$C$6:$C$500,A247,'Mouvements'!$E$6:$E$500,"Ajustement négatif"),0))</f>
        <v/>
      </c>
      <c r="M247" s="23">
        <f>IF(A247="","",IFERROR(I247+J247-K247+L247,0))</f>
        <v/>
      </c>
      <c r="N247" s="10">
        <f>IF(A247="","",IFERROR(M247*G247,0))</f>
        <v/>
      </c>
      <c r="O247" s="9">
        <f>IF(A247="","",IF(M247&lt;0,"Stock négatif",IF(M247&lt;=H247,"À commander","Normal")))</f>
        <v/>
      </c>
    </row>
    <row r="248">
      <c r="A248" s="19" t="n"/>
      <c r="B248" s="20" t="n"/>
      <c r="C248" s="20" t="n"/>
      <c r="D248" s="19" t="n"/>
      <c r="E248" s="20" t="n"/>
      <c r="F248" s="20" t="n"/>
      <c r="G248" s="21" t="n"/>
      <c r="H248" s="22" t="n"/>
      <c r="I248" s="22" t="n"/>
      <c r="J248" s="23">
        <f>IF(A248="","",IFERROR(SUMIFS('Mouvements'!$F$6:$F$500,'Mouvements'!$C$6:$C$500,A248,'Mouvements'!$E$6:$E$500,"Entrée - achat")+SUMIFS('Mouvements'!$F$6:$F$500,'Mouvements'!$C$6:$C$500,A248,'Mouvements'!$E$6:$E$500,"Entrée - retour"),0))</f>
        <v/>
      </c>
      <c r="K248" s="23">
        <f>IF(A248="","",IFERROR(SUMIFS('Mouvements'!$F$6:$F$500,'Mouvements'!$C$6:$C$500,A248,'Mouvements'!$E$6:$E$500,"Sortie - production")+SUMIFS('Mouvements'!$F$6:$F$500,'Mouvements'!$C$6:$C$500,A248,'Mouvements'!$E$6:$E$500,"Sortie - perte"),0))</f>
        <v/>
      </c>
      <c r="L248" s="23">
        <f>IF(A248="","",IFERROR(SUMIFS('Mouvements'!$F$6:$F$500,'Mouvements'!$C$6:$C$500,A248,'Mouvements'!$E$6:$E$500,"Ajustement positif")-SUMIFS('Mouvements'!$F$6:$F$500,'Mouvements'!$C$6:$C$500,A248,'Mouvements'!$E$6:$E$500,"Ajustement négatif"),0))</f>
        <v/>
      </c>
      <c r="M248" s="23">
        <f>IF(A248="","",IFERROR(I248+J248-K248+L248,0))</f>
        <v/>
      </c>
      <c r="N248" s="10">
        <f>IF(A248="","",IFERROR(M248*G248,0))</f>
        <v/>
      </c>
      <c r="O248" s="9">
        <f>IF(A248="","",IF(M248&lt;0,"Stock négatif",IF(M248&lt;=H248,"À commander","Normal")))</f>
        <v/>
      </c>
    </row>
    <row r="249">
      <c r="A249" s="19" t="n"/>
      <c r="B249" s="20" t="n"/>
      <c r="C249" s="20" t="n"/>
      <c r="D249" s="19" t="n"/>
      <c r="E249" s="20" t="n"/>
      <c r="F249" s="20" t="n"/>
      <c r="G249" s="21" t="n"/>
      <c r="H249" s="22" t="n"/>
      <c r="I249" s="22" t="n"/>
      <c r="J249" s="23">
        <f>IF(A249="","",IFERROR(SUMIFS('Mouvements'!$F$6:$F$500,'Mouvements'!$C$6:$C$500,A249,'Mouvements'!$E$6:$E$500,"Entrée - achat")+SUMIFS('Mouvements'!$F$6:$F$500,'Mouvements'!$C$6:$C$500,A249,'Mouvements'!$E$6:$E$500,"Entrée - retour"),0))</f>
        <v/>
      </c>
      <c r="K249" s="23">
        <f>IF(A249="","",IFERROR(SUMIFS('Mouvements'!$F$6:$F$500,'Mouvements'!$C$6:$C$500,A249,'Mouvements'!$E$6:$E$500,"Sortie - production")+SUMIFS('Mouvements'!$F$6:$F$500,'Mouvements'!$C$6:$C$500,A249,'Mouvements'!$E$6:$E$500,"Sortie - perte"),0))</f>
        <v/>
      </c>
      <c r="L249" s="23">
        <f>IF(A249="","",IFERROR(SUMIFS('Mouvements'!$F$6:$F$500,'Mouvements'!$C$6:$C$500,A249,'Mouvements'!$E$6:$E$500,"Ajustement positif")-SUMIFS('Mouvements'!$F$6:$F$500,'Mouvements'!$C$6:$C$500,A249,'Mouvements'!$E$6:$E$500,"Ajustement négatif"),0))</f>
        <v/>
      </c>
      <c r="M249" s="23">
        <f>IF(A249="","",IFERROR(I249+J249-K249+L249,0))</f>
        <v/>
      </c>
      <c r="N249" s="10">
        <f>IF(A249="","",IFERROR(M249*G249,0))</f>
        <v/>
      </c>
      <c r="O249" s="9">
        <f>IF(A249="","",IF(M249&lt;0,"Stock négatif",IF(M249&lt;=H249,"À commander","Normal")))</f>
        <v/>
      </c>
    </row>
    <row r="250">
      <c r="A250" s="19" t="n"/>
      <c r="B250" s="20" t="n"/>
      <c r="C250" s="20" t="n"/>
      <c r="D250" s="19" t="n"/>
      <c r="E250" s="20" t="n"/>
      <c r="F250" s="20" t="n"/>
      <c r="G250" s="21" t="n"/>
      <c r="H250" s="22" t="n"/>
      <c r="I250" s="22" t="n"/>
      <c r="J250" s="23">
        <f>IF(A250="","",IFERROR(SUMIFS('Mouvements'!$F$6:$F$500,'Mouvements'!$C$6:$C$500,A250,'Mouvements'!$E$6:$E$500,"Entrée - achat")+SUMIFS('Mouvements'!$F$6:$F$500,'Mouvements'!$C$6:$C$500,A250,'Mouvements'!$E$6:$E$500,"Entrée - retour"),0))</f>
        <v/>
      </c>
      <c r="K250" s="23">
        <f>IF(A250="","",IFERROR(SUMIFS('Mouvements'!$F$6:$F$500,'Mouvements'!$C$6:$C$500,A250,'Mouvements'!$E$6:$E$500,"Sortie - production")+SUMIFS('Mouvements'!$F$6:$F$500,'Mouvements'!$C$6:$C$500,A250,'Mouvements'!$E$6:$E$500,"Sortie - perte"),0))</f>
        <v/>
      </c>
      <c r="L250" s="23">
        <f>IF(A250="","",IFERROR(SUMIFS('Mouvements'!$F$6:$F$500,'Mouvements'!$C$6:$C$500,A250,'Mouvements'!$E$6:$E$500,"Ajustement positif")-SUMIFS('Mouvements'!$F$6:$F$500,'Mouvements'!$C$6:$C$500,A250,'Mouvements'!$E$6:$E$500,"Ajustement négatif"),0))</f>
        <v/>
      </c>
      <c r="M250" s="23">
        <f>IF(A250="","",IFERROR(I250+J250-K250+L250,0))</f>
        <v/>
      </c>
      <c r="N250" s="10">
        <f>IF(A250="","",IFERROR(M250*G250,0))</f>
        <v/>
      </c>
      <c r="O250" s="9">
        <f>IF(A250="","",IF(M250&lt;0,"Stock négatif",IF(M250&lt;=H250,"À commander","Normal")))</f>
        <v/>
      </c>
    </row>
    <row r="251">
      <c r="A251" s="19" t="n"/>
      <c r="B251" s="20" t="n"/>
      <c r="C251" s="20" t="n"/>
      <c r="D251" s="19" t="n"/>
      <c r="E251" s="20" t="n"/>
      <c r="F251" s="20" t="n"/>
      <c r="G251" s="21" t="n"/>
      <c r="H251" s="22" t="n"/>
      <c r="I251" s="22" t="n"/>
      <c r="J251" s="23">
        <f>IF(A251="","",IFERROR(SUMIFS('Mouvements'!$F$6:$F$500,'Mouvements'!$C$6:$C$500,A251,'Mouvements'!$E$6:$E$500,"Entrée - achat")+SUMIFS('Mouvements'!$F$6:$F$500,'Mouvements'!$C$6:$C$500,A251,'Mouvements'!$E$6:$E$500,"Entrée - retour"),0))</f>
        <v/>
      </c>
      <c r="K251" s="23">
        <f>IF(A251="","",IFERROR(SUMIFS('Mouvements'!$F$6:$F$500,'Mouvements'!$C$6:$C$500,A251,'Mouvements'!$E$6:$E$500,"Sortie - production")+SUMIFS('Mouvements'!$F$6:$F$500,'Mouvements'!$C$6:$C$500,A251,'Mouvements'!$E$6:$E$500,"Sortie - perte"),0))</f>
        <v/>
      </c>
      <c r="L251" s="23">
        <f>IF(A251="","",IFERROR(SUMIFS('Mouvements'!$F$6:$F$500,'Mouvements'!$C$6:$C$500,A251,'Mouvements'!$E$6:$E$500,"Ajustement positif")-SUMIFS('Mouvements'!$F$6:$F$500,'Mouvements'!$C$6:$C$500,A251,'Mouvements'!$E$6:$E$500,"Ajustement négatif"),0))</f>
        <v/>
      </c>
      <c r="M251" s="23">
        <f>IF(A251="","",IFERROR(I251+J251-K251+L251,0))</f>
        <v/>
      </c>
      <c r="N251" s="10">
        <f>IF(A251="","",IFERROR(M251*G251,0))</f>
        <v/>
      </c>
      <c r="O251" s="9">
        <f>IF(A251="","",IF(M251&lt;0,"Stock négatif",IF(M251&lt;=H251,"À commander","Normal")))</f>
        <v/>
      </c>
    </row>
    <row r="252">
      <c r="A252" s="19" t="n"/>
      <c r="B252" s="20" t="n"/>
      <c r="C252" s="20" t="n"/>
      <c r="D252" s="19" t="n"/>
      <c r="E252" s="20" t="n"/>
      <c r="F252" s="20" t="n"/>
      <c r="G252" s="21" t="n"/>
      <c r="H252" s="22" t="n"/>
      <c r="I252" s="22" t="n"/>
      <c r="J252" s="23">
        <f>IF(A252="","",IFERROR(SUMIFS('Mouvements'!$F$6:$F$500,'Mouvements'!$C$6:$C$500,A252,'Mouvements'!$E$6:$E$500,"Entrée - achat")+SUMIFS('Mouvements'!$F$6:$F$500,'Mouvements'!$C$6:$C$500,A252,'Mouvements'!$E$6:$E$500,"Entrée - retour"),0))</f>
        <v/>
      </c>
      <c r="K252" s="23">
        <f>IF(A252="","",IFERROR(SUMIFS('Mouvements'!$F$6:$F$500,'Mouvements'!$C$6:$C$500,A252,'Mouvements'!$E$6:$E$500,"Sortie - production")+SUMIFS('Mouvements'!$F$6:$F$500,'Mouvements'!$C$6:$C$500,A252,'Mouvements'!$E$6:$E$500,"Sortie - perte"),0))</f>
        <v/>
      </c>
      <c r="L252" s="23">
        <f>IF(A252="","",IFERROR(SUMIFS('Mouvements'!$F$6:$F$500,'Mouvements'!$C$6:$C$500,A252,'Mouvements'!$E$6:$E$500,"Ajustement positif")-SUMIFS('Mouvements'!$F$6:$F$500,'Mouvements'!$C$6:$C$500,A252,'Mouvements'!$E$6:$E$500,"Ajustement négatif"),0))</f>
        <v/>
      </c>
      <c r="M252" s="23">
        <f>IF(A252="","",IFERROR(I252+J252-K252+L252,0))</f>
        <v/>
      </c>
      <c r="N252" s="10">
        <f>IF(A252="","",IFERROR(M252*G252,0))</f>
        <v/>
      </c>
      <c r="O252" s="9">
        <f>IF(A252="","",IF(M252&lt;0,"Stock négatif",IF(M252&lt;=H252,"À commander","Normal")))</f>
        <v/>
      </c>
    </row>
    <row r="253">
      <c r="A253" s="19" t="n"/>
      <c r="B253" s="20" t="n"/>
      <c r="C253" s="20" t="n"/>
      <c r="D253" s="19" t="n"/>
      <c r="E253" s="20" t="n"/>
      <c r="F253" s="20" t="n"/>
      <c r="G253" s="21" t="n"/>
      <c r="H253" s="22" t="n"/>
      <c r="I253" s="22" t="n"/>
      <c r="J253" s="23">
        <f>IF(A253="","",IFERROR(SUMIFS('Mouvements'!$F$6:$F$500,'Mouvements'!$C$6:$C$500,A253,'Mouvements'!$E$6:$E$500,"Entrée - achat")+SUMIFS('Mouvements'!$F$6:$F$500,'Mouvements'!$C$6:$C$500,A253,'Mouvements'!$E$6:$E$500,"Entrée - retour"),0))</f>
        <v/>
      </c>
      <c r="K253" s="23">
        <f>IF(A253="","",IFERROR(SUMIFS('Mouvements'!$F$6:$F$500,'Mouvements'!$C$6:$C$500,A253,'Mouvements'!$E$6:$E$500,"Sortie - production")+SUMIFS('Mouvements'!$F$6:$F$500,'Mouvements'!$C$6:$C$500,A253,'Mouvements'!$E$6:$E$500,"Sortie - perte"),0))</f>
        <v/>
      </c>
      <c r="L253" s="23">
        <f>IF(A253="","",IFERROR(SUMIFS('Mouvements'!$F$6:$F$500,'Mouvements'!$C$6:$C$500,A253,'Mouvements'!$E$6:$E$500,"Ajustement positif")-SUMIFS('Mouvements'!$F$6:$F$500,'Mouvements'!$C$6:$C$500,A253,'Mouvements'!$E$6:$E$500,"Ajustement négatif"),0))</f>
        <v/>
      </c>
      <c r="M253" s="23">
        <f>IF(A253="","",IFERROR(I253+J253-K253+L253,0))</f>
        <v/>
      </c>
      <c r="N253" s="10">
        <f>IF(A253="","",IFERROR(M253*G253,0))</f>
        <v/>
      </c>
      <c r="O253" s="9">
        <f>IF(A253="","",IF(M253&lt;0,"Stock négatif",IF(M253&lt;=H253,"À commander","Normal")))</f>
        <v/>
      </c>
    </row>
    <row r="254">
      <c r="A254" s="19" t="n"/>
      <c r="B254" s="20" t="n"/>
      <c r="C254" s="20" t="n"/>
      <c r="D254" s="19" t="n"/>
      <c r="E254" s="20" t="n"/>
      <c r="F254" s="20" t="n"/>
      <c r="G254" s="21" t="n"/>
      <c r="H254" s="22" t="n"/>
      <c r="I254" s="22" t="n"/>
      <c r="J254" s="23">
        <f>IF(A254="","",IFERROR(SUMIFS('Mouvements'!$F$6:$F$500,'Mouvements'!$C$6:$C$500,A254,'Mouvements'!$E$6:$E$500,"Entrée - achat")+SUMIFS('Mouvements'!$F$6:$F$500,'Mouvements'!$C$6:$C$500,A254,'Mouvements'!$E$6:$E$500,"Entrée - retour"),0))</f>
        <v/>
      </c>
      <c r="K254" s="23">
        <f>IF(A254="","",IFERROR(SUMIFS('Mouvements'!$F$6:$F$500,'Mouvements'!$C$6:$C$500,A254,'Mouvements'!$E$6:$E$500,"Sortie - production")+SUMIFS('Mouvements'!$F$6:$F$500,'Mouvements'!$C$6:$C$500,A254,'Mouvements'!$E$6:$E$500,"Sortie - perte"),0))</f>
        <v/>
      </c>
      <c r="L254" s="23">
        <f>IF(A254="","",IFERROR(SUMIFS('Mouvements'!$F$6:$F$500,'Mouvements'!$C$6:$C$500,A254,'Mouvements'!$E$6:$E$500,"Ajustement positif")-SUMIFS('Mouvements'!$F$6:$F$500,'Mouvements'!$C$6:$C$500,A254,'Mouvements'!$E$6:$E$500,"Ajustement négatif"),0))</f>
        <v/>
      </c>
      <c r="M254" s="23">
        <f>IF(A254="","",IFERROR(I254+J254-K254+L254,0))</f>
        <v/>
      </c>
      <c r="N254" s="10">
        <f>IF(A254="","",IFERROR(M254*G254,0))</f>
        <v/>
      </c>
      <c r="O254" s="9">
        <f>IF(A254="","",IF(M254&lt;0,"Stock négatif",IF(M254&lt;=H254,"À commander","Normal")))</f>
        <v/>
      </c>
    </row>
    <row r="255">
      <c r="A255" s="19" t="n"/>
      <c r="B255" s="20" t="n"/>
      <c r="C255" s="20" t="n"/>
      <c r="D255" s="19" t="n"/>
      <c r="E255" s="20" t="n"/>
      <c r="F255" s="20" t="n"/>
      <c r="G255" s="21" t="n"/>
      <c r="H255" s="22" t="n"/>
      <c r="I255" s="22" t="n"/>
      <c r="J255" s="23">
        <f>IF(A255="","",IFERROR(SUMIFS('Mouvements'!$F$6:$F$500,'Mouvements'!$C$6:$C$500,A255,'Mouvements'!$E$6:$E$500,"Entrée - achat")+SUMIFS('Mouvements'!$F$6:$F$500,'Mouvements'!$C$6:$C$500,A255,'Mouvements'!$E$6:$E$500,"Entrée - retour"),0))</f>
        <v/>
      </c>
      <c r="K255" s="23">
        <f>IF(A255="","",IFERROR(SUMIFS('Mouvements'!$F$6:$F$500,'Mouvements'!$C$6:$C$500,A255,'Mouvements'!$E$6:$E$500,"Sortie - production")+SUMIFS('Mouvements'!$F$6:$F$500,'Mouvements'!$C$6:$C$500,A255,'Mouvements'!$E$6:$E$500,"Sortie - perte"),0))</f>
        <v/>
      </c>
      <c r="L255" s="23">
        <f>IF(A255="","",IFERROR(SUMIFS('Mouvements'!$F$6:$F$500,'Mouvements'!$C$6:$C$500,A255,'Mouvements'!$E$6:$E$500,"Ajustement positif")-SUMIFS('Mouvements'!$F$6:$F$500,'Mouvements'!$C$6:$C$500,A255,'Mouvements'!$E$6:$E$500,"Ajustement négatif"),0))</f>
        <v/>
      </c>
      <c r="M255" s="23">
        <f>IF(A255="","",IFERROR(I255+J255-K255+L255,0))</f>
        <v/>
      </c>
      <c r="N255" s="10">
        <f>IF(A255="","",IFERROR(M255*G255,0))</f>
        <v/>
      </c>
      <c r="O255" s="9">
        <f>IF(A255="","",IF(M255&lt;0,"Stock négatif",IF(M255&lt;=H255,"À commander","Normal")))</f>
        <v/>
      </c>
    </row>
    <row r="256">
      <c r="A256" s="19" t="n"/>
      <c r="B256" s="20" t="n"/>
      <c r="C256" s="20" t="n"/>
      <c r="D256" s="19" t="n"/>
      <c r="E256" s="20" t="n"/>
      <c r="F256" s="20" t="n"/>
      <c r="G256" s="21" t="n"/>
      <c r="H256" s="22" t="n"/>
      <c r="I256" s="22" t="n"/>
      <c r="J256" s="23">
        <f>IF(A256="","",IFERROR(SUMIFS('Mouvements'!$F$6:$F$500,'Mouvements'!$C$6:$C$500,A256,'Mouvements'!$E$6:$E$500,"Entrée - achat")+SUMIFS('Mouvements'!$F$6:$F$500,'Mouvements'!$C$6:$C$500,A256,'Mouvements'!$E$6:$E$500,"Entrée - retour"),0))</f>
        <v/>
      </c>
      <c r="K256" s="23">
        <f>IF(A256="","",IFERROR(SUMIFS('Mouvements'!$F$6:$F$500,'Mouvements'!$C$6:$C$500,A256,'Mouvements'!$E$6:$E$500,"Sortie - production")+SUMIFS('Mouvements'!$F$6:$F$500,'Mouvements'!$C$6:$C$500,A256,'Mouvements'!$E$6:$E$500,"Sortie - perte"),0))</f>
        <v/>
      </c>
      <c r="L256" s="23">
        <f>IF(A256="","",IFERROR(SUMIFS('Mouvements'!$F$6:$F$500,'Mouvements'!$C$6:$C$500,A256,'Mouvements'!$E$6:$E$500,"Ajustement positif")-SUMIFS('Mouvements'!$F$6:$F$500,'Mouvements'!$C$6:$C$500,A256,'Mouvements'!$E$6:$E$500,"Ajustement négatif"),0))</f>
        <v/>
      </c>
      <c r="M256" s="23">
        <f>IF(A256="","",IFERROR(I256+J256-K256+L256,0))</f>
        <v/>
      </c>
      <c r="N256" s="10">
        <f>IF(A256="","",IFERROR(M256*G256,0))</f>
        <v/>
      </c>
      <c r="O256" s="9">
        <f>IF(A256="","",IF(M256&lt;0,"Stock négatif",IF(M256&lt;=H256,"À commander","Normal")))</f>
        <v/>
      </c>
    </row>
    <row r="257">
      <c r="A257" s="19" t="n"/>
      <c r="B257" s="20" t="n"/>
      <c r="C257" s="20" t="n"/>
      <c r="D257" s="19" t="n"/>
      <c r="E257" s="20" t="n"/>
      <c r="F257" s="20" t="n"/>
      <c r="G257" s="21" t="n"/>
      <c r="H257" s="22" t="n"/>
      <c r="I257" s="22" t="n"/>
      <c r="J257" s="23">
        <f>IF(A257="","",IFERROR(SUMIFS('Mouvements'!$F$6:$F$500,'Mouvements'!$C$6:$C$500,A257,'Mouvements'!$E$6:$E$500,"Entrée - achat")+SUMIFS('Mouvements'!$F$6:$F$500,'Mouvements'!$C$6:$C$500,A257,'Mouvements'!$E$6:$E$500,"Entrée - retour"),0))</f>
        <v/>
      </c>
      <c r="K257" s="23">
        <f>IF(A257="","",IFERROR(SUMIFS('Mouvements'!$F$6:$F$500,'Mouvements'!$C$6:$C$500,A257,'Mouvements'!$E$6:$E$500,"Sortie - production")+SUMIFS('Mouvements'!$F$6:$F$500,'Mouvements'!$C$6:$C$500,A257,'Mouvements'!$E$6:$E$500,"Sortie - perte"),0))</f>
        <v/>
      </c>
      <c r="L257" s="23">
        <f>IF(A257="","",IFERROR(SUMIFS('Mouvements'!$F$6:$F$500,'Mouvements'!$C$6:$C$500,A257,'Mouvements'!$E$6:$E$500,"Ajustement positif")-SUMIFS('Mouvements'!$F$6:$F$500,'Mouvements'!$C$6:$C$500,A257,'Mouvements'!$E$6:$E$500,"Ajustement négatif"),0))</f>
        <v/>
      </c>
      <c r="M257" s="23">
        <f>IF(A257="","",IFERROR(I257+J257-K257+L257,0))</f>
        <v/>
      </c>
      <c r="N257" s="10">
        <f>IF(A257="","",IFERROR(M257*G257,0))</f>
        <v/>
      </c>
      <c r="O257" s="9">
        <f>IF(A257="","",IF(M257&lt;0,"Stock négatif",IF(M257&lt;=H257,"À commander","Normal")))</f>
        <v/>
      </c>
    </row>
    <row r="258">
      <c r="A258" s="19" t="n"/>
      <c r="B258" s="20" t="n"/>
      <c r="C258" s="20" t="n"/>
      <c r="D258" s="19" t="n"/>
      <c r="E258" s="20" t="n"/>
      <c r="F258" s="20" t="n"/>
      <c r="G258" s="21" t="n"/>
      <c r="H258" s="22" t="n"/>
      <c r="I258" s="22" t="n"/>
      <c r="J258" s="23">
        <f>IF(A258="","",IFERROR(SUMIFS('Mouvements'!$F$6:$F$500,'Mouvements'!$C$6:$C$500,A258,'Mouvements'!$E$6:$E$500,"Entrée - achat")+SUMIFS('Mouvements'!$F$6:$F$500,'Mouvements'!$C$6:$C$500,A258,'Mouvements'!$E$6:$E$500,"Entrée - retour"),0))</f>
        <v/>
      </c>
      <c r="K258" s="23">
        <f>IF(A258="","",IFERROR(SUMIFS('Mouvements'!$F$6:$F$500,'Mouvements'!$C$6:$C$500,A258,'Mouvements'!$E$6:$E$500,"Sortie - production")+SUMIFS('Mouvements'!$F$6:$F$500,'Mouvements'!$C$6:$C$500,A258,'Mouvements'!$E$6:$E$500,"Sortie - perte"),0))</f>
        <v/>
      </c>
      <c r="L258" s="23">
        <f>IF(A258="","",IFERROR(SUMIFS('Mouvements'!$F$6:$F$500,'Mouvements'!$C$6:$C$500,A258,'Mouvements'!$E$6:$E$500,"Ajustement positif")-SUMIFS('Mouvements'!$F$6:$F$500,'Mouvements'!$C$6:$C$500,A258,'Mouvements'!$E$6:$E$500,"Ajustement négatif"),0))</f>
        <v/>
      </c>
      <c r="M258" s="23">
        <f>IF(A258="","",IFERROR(I258+J258-K258+L258,0))</f>
        <v/>
      </c>
      <c r="N258" s="10">
        <f>IF(A258="","",IFERROR(M258*G258,0))</f>
        <v/>
      </c>
      <c r="O258" s="9">
        <f>IF(A258="","",IF(M258&lt;0,"Stock négatif",IF(M258&lt;=H258,"À commander","Normal")))</f>
        <v/>
      </c>
    </row>
    <row r="259">
      <c r="A259" s="19" t="n"/>
      <c r="B259" s="20" t="n"/>
      <c r="C259" s="20" t="n"/>
      <c r="D259" s="19" t="n"/>
      <c r="E259" s="20" t="n"/>
      <c r="F259" s="20" t="n"/>
      <c r="G259" s="21" t="n"/>
      <c r="H259" s="22" t="n"/>
      <c r="I259" s="22" t="n"/>
      <c r="J259" s="23">
        <f>IF(A259="","",IFERROR(SUMIFS('Mouvements'!$F$6:$F$500,'Mouvements'!$C$6:$C$500,A259,'Mouvements'!$E$6:$E$500,"Entrée - achat")+SUMIFS('Mouvements'!$F$6:$F$500,'Mouvements'!$C$6:$C$500,A259,'Mouvements'!$E$6:$E$500,"Entrée - retour"),0))</f>
        <v/>
      </c>
      <c r="K259" s="23">
        <f>IF(A259="","",IFERROR(SUMIFS('Mouvements'!$F$6:$F$500,'Mouvements'!$C$6:$C$500,A259,'Mouvements'!$E$6:$E$500,"Sortie - production")+SUMIFS('Mouvements'!$F$6:$F$500,'Mouvements'!$C$6:$C$500,A259,'Mouvements'!$E$6:$E$500,"Sortie - perte"),0))</f>
        <v/>
      </c>
      <c r="L259" s="23">
        <f>IF(A259="","",IFERROR(SUMIFS('Mouvements'!$F$6:$F$500,'Mouvements'!$C$6:$C$500,A259,'Mouvements'!$E$6:$E$500,"Ajustement positif")-SUMIFS('Mouvements'!$F$6:$F$500,'Mouvements'!$C$6:$C$500,A259,'Mouvements'!$E$6:$E$500,"Ajustement négatif"),0))</f>
        <v/>
      </c>
      <c r="M259" s="23">
        <f>IF(A259="","",IFERROR(I259+J259-K259+L259,0))</f>
        <v/>
      </c>
      <c r="N259" s="10">
        <f>IF(A259="","",IFERROR(M259*G259,0))</f>
        <v/>
      </c>
      <c r="O259" s="9">
        <f>IF(A259="","",IF(M259&lt;0,"Stock négatif",IF(M259&lt;=H259,"À commander","Normal")))</f>
        <v/>
      </c>
    </row>
    <row r="260">
      <c r="A260" s="19" t="n"/>
      <c r="B260" s="20" t="n"/>
      <c r="C260" s="20" t="n"/>
      <c r="D260" s="19" t="n"/>
      <c r="E260" s="20" t="n"/>
      <c r="F260" s="20" t="n"/>
      <c r="G260" s="21" t="n"/>
      <c r="H260" s="22" t="n"/>
      <c r="I260" s="22" t="n"/>
      <c r="J260" s="23">
        <f>IF(A260="","",IFERROR(SUMIFS('Mouvements'!$F$6:$F$500,'Mouvements'!$C$6:$C$500,A260,'Mouvements'!$E$6:$E$500,"Entrée - achat")+SUMIFS('Mouvements'!$F$6:$F$500,'Mouvements'!$C$6:$C$500,A260,'Mouvements'!$E$6:$E$500,"Entrée - retour"),0))</f>
        <v/>
      </c>
      <c r="K260" s="23">
        <f>IF(A260="","",IFERROR(SUMIFS('Mouvements'!$F$6:$F$500,'Mouvements'!$C$6:$C$500,A260,'Mouvements'!$E$6:$E$500,"Sortie - production")+SUMIFS('Mouvements'!$F$6:$F$500,'Mouvements'!$C$6:$C$500,A260,'Mouvements'!$E$6:$E$500,"Sortie - perte"),0))</f>
        <v/>
      </c>
      <c r="L260" s="23">
        <f>IF(A260="","",IFERROR(SUMIFS('Mouvements'!$F$6:$F$500,'Mouvements'!$C$6:$C$500,A260,'Mouvements'!$E$6:$E$500,"Ajustement positif")-SUMIFS('Mouvements'!$F$6:$F$500,'Mouvements'!$C$6:$C$500,A260,'Mouvements'!$E$6:$E$500,"Ajustement négatif"),0))</f>
        <v/>
      </c>
      <c r="M260" s="23">
        <f>IF(A260="","",IFERROR(I260+J260-K260+L260,0))</f>
        <v/>
      </c>
      <c r="N260" s="10">
        <f>IF(A260="","",IFERROR(M260*G260,0))</f>
        <v/>
      </c>
      <c r="O260" s="9">
        <f>IF(A260="","",IF(M260&lt;0,"Stock négatif",IF(M260&lt;=H260,"À commander","Normal")))</f>
        <v/>
      </c>
    </row>
    <row r="261">
      <c r="A261" s="19" t="n"/>
      <c r="B261" s="20" t="n"/>
      <c r="C261" s="20" t="n"/>
      <c r="D261" s="19" t="n"/>
      <c r="E261" s="20" t="n"/>
      <c r="F261" s="20" t="n"/>
      <c r="G261" s="21" t="n"/>
      <c r="H261" s="22" t="n"/>
      <c r="I261" s="22" t="n"/>
      <c r="J261" s="23">
        <f>IF(A261="","",IFERROR(SUMIFS('Mouvements'!$F$6:$F$500,'Mouvements'!$C$6:$C$500,A261,'Mouvements'!$E$6:$E$500,"Entrée - achat")+SUMIFS('Mouvements'!$F$6:$F$500,'Mouvements'!$C$6:$C$500,A261,'Mouvements'!$E$6:$E$500,"Entrée - retour"),0))</f>
        <v/>
      </c>
      <c r="K261" s="23">
        <f>IF(A261="","",IFERROR(SUMIFS('Mouvements'!$F$6:$F$500,'Mouvements'!$C$6:$C$500,A261,'Mouvements'!$E$6:$E$500,"Sortie - production")+SUMIFS('Mouvements'!$F$6:$F$500,'Mouvements'!$C$6:$C$500,A261,'Mouvements'!$E$6:$E$500,"Sortie - perte"),0))</f>
        <v/>
      </c>
      <c r="L261" s="23">
        <f>IF(A261="","",IFERROR(SUMIFS('Mouvements'!$F$6:$F$500,'Mouvements'!$C$6:$C$500,A261,'Mouvements'!$E$6:$E$500,"Ajustement positif")-SUMIFS('Mouvements'!$F$6:$F$500,'Mouvements'!$C$6:$C$500,A261,'Mouvements'!$E$6:$E$500,"Ajustement négatif"),0))</f>
        <v/>
      </c>
      <c r="M261" s="23">
        <f>IF(A261="","",IFERROR(I261+J261-K261+L261,0))</f>
        <v/>
      </c>
      <c r="N261" s="10">
        <f>IF(A261="","",IFERROR(M261*G261,0))</f>
        <v/>
      </c>
      <c r="O261" s="9">
        <f>IF(A261="","",IF(M261&lt;0,"Stock négatif",IF(M261&lt;=H261,"À commander","Normal")))</f>
        <v/>
      </c>
    </row>
    <row r="262">
      <c r="A262" s="19" t="n"/>
      <c r="B262" s="20" t="n"/>
      <c r="C262" s="20" t="n"/>
      <c r="D262" s="19" t="n"/>
      <c r="E262" s="20" t="n"/>
      <c r="F262" s="20" t="n"/>
      <c r="G262" s="21" t="n"/>
      <c r="H262" s="22" t="n"/>
      <c r="I262" s="22" t="n"/>
      <c r="J262" s="23">
        <f>IF(A262="","",IFERROR(SUMIFS('Mouvements'!$F$6:$F$500,'Mouvements'!$C$6:$C$500,A262,'Mouvements'!$E$6:$E$500,"Entrée - achat")+SUMIFS('Mouvements'!$F$6:$F$500,'Mouvements'!$C$6:$C$500,A262,'Mouvements'!$E$6:$E$500,"Entrée - retour"),0))</f>
        <v/>
      </c>
      <c r="K262" s="23">
        <f>IF(A262="","",IFERROR(SUMIFS('Mouvements'!$F$6:$F$500,'Mouvements'!$C$6:$C$500,A262,'Mouvements'!$E$6:$E$500,"Sortie - production")+SUMIFS('Mouvements'!$F$6:$F$500,'Mouvements'!$C$6:$C$500,A262,'Mouvements'!$E$6:$E$500,"Sortie - perte"),0))</f>
        <v/>
      </c>
      <c r="L262" s="23">
        <f>IF(A262="","",IFERROR(SUMIFS('Mouvements'!$F$6:$F$500,'Mouvements'!$C$6:$C$500,A262,'Mouvements'!$E$6:$E$500,"Ajustement positif")-SUMIFS('Mouvements'!$F$6:$F$500,'Mouvements'!$C$6:$C$500,A262,'Mouvements'!$E$6:$E$500,"Ajustement négatif"),0))</f>
        <v/>
      </c>
      <c r="M262" s="23">
        <f>IF(A262="","",IFERROR(I262+J262-K262+L262,0))</f>
        <v/>
      </c>
      <c r="N262" s="10">
        <f>IF(A262="","",IFERROR(M262*G262,0))</f>
        <v/>
      </c>
      <c r="O262" s="9">
        <f>IF(A262="","",IF(M262&lt;0,"Stock négatif",IF(M262&lt;=H262,"À commander","Normal")))</f>
        <v/>
      </c>
    </row>
    <row r="263">
      <c r="A263" s="19" t="n"/>
      <c r="B263" s="20" t="n"/>
      <c r="C263" s="20" t="n"/>
      <c r="D263" s="19" t="n"/>
      <c r="E263" s="20" t="n"/>
      <c r="F263" s="20" t="n"/>
      <c r="G263" s="21" t="n"/>
      <c r="H263" s="22" t="n"/>
      <c r="I263" s="22" t="n"/>
      <c r="J263" s="23">
        <f>IF(A263="","",IFERROR(SUMIFS('Mouvements'!$F$6:$F$500,'Mouvements'!$C$6:$C$500,A263,'Mouvements'!$E$6:$E$500,"Entrée - achat")+SUMIFS('Mouvements'!$F$6:$F$500,'Mouvements'!$C$6:$C$500,A263,'Mouvements'!$E$6:$E$500,"Entrée - retour"),0))</f>
        <v/>
      </c>
      <c r="K263" s="23">
        <f>IF(A263="","",IFERROR(SUMIFS('Mouvements'!$F$6:$F$500,'Mouvements'!$C$6:$C$500,A263,'Mouvements'!$E$6:$E$500,"Sortie - production")+SUMIFS('Mouvements'!$F$6:$F$500,'Mouvements'!$C$6:$C$500,A263,'Mouvements'!$E$6:$E$500,"Sortie - perte"),0))</f>
        <v/>
      </c>
      <c r="L263" s="23">
        <f>IF(A263="","",IFERROR(SUMIFS('Mouvements'!$F$6:$F$500,'Mouvements'!$C$6:$C$500,A263,'Mouvements'!$E$6:$E$500,"Ajustement positif")-SUMIFS('Mouvements'!$F$6:$F$500,'Mouvements'!$C$6:$C$500,A263,'Mouvements'!$E$6:$E$500,"Ajustement négatif"),0))</f>
        <v/>
      </c>
      <c r="M263" s="23">
        <f>IF(A263="","",IFERROR(I263+J263-K263+L263,0))</f>
        <v/>
      </c>
      <c r="N263" s="10">
        <f>IF(A263="","",IFERROR(M263*G263,0))</f>
        <v/>
      </c>
      <c r="O263" s="9">
        <f>IF(A263="","",IF(M263&lt;0,"Stock négatif",IF(M263&lt;=H263,"À commander","Normal")))</f>
        <v/>
      </c>
    </row>
    <row r="264">
      <c r="A264" s="19" t="n"/>
      <c r="B264" s="20" t="n"/>
      <c r="C264" s="20" t="n"/>
      <c r="D264" s="19" t="n"/>
      <c r="E264" s="20" t="n"/>
      <c r="F264" s="20" t="n"/>
      <c r="G264" s="21" t="n"/>
      <c r="H264" s="22" t="n"/>
      <c r="I264" s="22" t="n"/>
      <c r="J264" s="23">
        <f>IF(A264="","",IFERROR(SUMIFS('Mouvements'!$F$6:$F$500,'Mouvements'!$C$6:$C$500,A264,'Mouvements'!$E$6:$E$500,"Entrée - achat")+SUMIFS('Mouvements'!$F$6:$F$500,'Mouvements'!$C$6:$C$500,A264,'Mouvements'!$E$6:$E$500,"Entrée - retour"),0))</f>
        <v/>
      </c>
      <c r="K264" s="23">
        <f>IF(A264="","",IFERROR(SUMIFS('Mouvements'!$F$6:$F$500,'Mouvements'!$C$6:$C$500,A264,'Mouvements'!$E$6:$E$500,"Sortie - production")+SUMIFS('Mouvements'!$F$6:$F$500,'Mouvements'!$C$6:$C$500,A264,'Mouvements'!$E$6:$E$500,"Sortie - perte"),0))</f>
        <v/>
      </c>
      <c r="L264" s="23">
        <f>IF(A264="","",IFERROR(SUMIFS('Mouvements'!$F$6:$F$500,'Mouvements'!$C$6:$C$500,A264,'Mouvements'!$E$6:$E$500,"Ajustement positif")-SUMIFS('Mouvements'!$F$6:$F$500,'Mouvements'!$C$6:$C$500,A264,'Mouvements'!$E$6:$E$500,"Ajustement négatif"),0))</f>
        <v/>
      </c>
      <c r="M264" s="23">
        <f>IF(A264="","",IFERROR(I264+J264-K264+L264,0))</f>
        <v/>
      </c>
      <c r="N264" s="10">
        <f>IF(A264="","",IFERROR(M264*G264,0))</f>
        <v/>
      </c>
      <c r="O264" s="9">
        <f>IF(A264="","",IF(M264&lt;0,"Stock négatif",IF(M264&lt;=H264,"À commander","Normal")))</f>
        <v/>
      </c>
    </row>
    <row r="265">
      <c r="A265" s="19" t="n"/>
      <c r="B265" s="20" t="n"/>
      <c r="C265" s="20" t="n"/>
      <c r="D265" s="19" t="n"/>
      <c r="E265" s="20" t="n"/>
      <c r="F265" s="20" t="n"/>
      <c r="G265" s="21" t="n"/>
      <c r="H265" s="22" t="n"/>
      <c r="I265" s="22" t="n"/>
      <c r="J265" s="23">
        <f>IF(A265="","",IFERROR(SUMIFS('Mouvements'!$F$6:$F$500,'Mouvements'!$C$6:$C$500,A265,'Mouvements'!$E$6:$E$500,"Entrée - achat")+SUMIFS('Mouvements'!$F$6:$F$500,'Mouvements'!$C$6:$C$500,A265,'Mouvements'!$E$6:$E$500,"Entrée - retour"),0))</f>
        <v/>
      </c>
      <c r="K265" s="23">
        <f>IF(A265="","",IFERROR(SUMIFS('Mouvements'!$F$6:$F$500,'Mouvements'!$C$6:$C$500,A265,'Mouvements'!$E$6:$E$500,"Sortie - production")+SUMIFS('Mouvements'!$F$6:$F$500,'Mouvements'!$C$6:$C$500,A265,'Mouvements'!$E$6:$E$500,"Sortie - perte"),0))</f>
        <v/>
      </c>
      <c r="L265" s="23">
        <f>IF(A265="","",IFERROR(SUMIFS('Mouvements'!$F$6:$F$500,'Mouvements'!$C$6:$C$500,A265,'Mouvements'!$E$6:$E$500,"Ajustement positif")-SUMIFS('Mouvements'!$F$6:$F$500,'Mouvements'!$C$6:$C$500,A265,'Mouvements'!$E$6:$E$500,"Ajustement négatif"),0))</f>
        <v/>
      </c>
      <c r="M265" s="23">
        <f>IF(A265="","",IFERROR(I265+J265-K265+L265,0))</f>
        <v/>
      </c>
      <c r="N265" s="10">
        <f>IF(A265="","",IFERROR(M265*G265,0))</f>
        <v/>
      </c>
      <c r="O265" s="9">
        <f>IF(A265="","",IF(M265&lt;0,"Stock négatif",IF(M265&lt;=H265,"À commander","Normal")))</f>
        <v/>
      </c>
    </row>
    <row r="266">
      <c r="A266" s="19" t="n"/>
      <c r="B266" s="20" t="n"/>
      <c r="C266" s="20" t="n"/>
      <c r="D266" s="19" t="n"/>
      <c r="E266" s="20" t="n"/>
      <c r="F266" s="20" t="n"/>
      <c r="G266" s="21" t="n"/>
      <c r="H266" s="22" t="n"/>
      <c r="I266" s="22" t="n"/>
      <c r="J266" s="23">
        <f>IF(A266="","",IFERROR(SUMIFS('Mouvements'!$F$6:$F$500,'Mouvements'!$C$6:$C$500,A266,'Mouvements'!$E$6:$E$500,"Entrée - achat")+SUMIFS('Mouvements'!$F$6:$F$500,'Mouvements'!$C$6:$C$500,A266,'Mouvements'!$E$6:$E$500,"Entrée - retour"),0))</f>
        <v/>
      </c>
      <c r="K266" s="23">
        <f>IF(A266="","",IFERROR(SUMIFS('Mouvements'!$F$6:$F$500,'Mouvements'!$C$6:$C$500,A266,'Mouvements'!$E$6:$E$500,"Sortie - production")+SUMIFS('Mouvements'!$F$6:$F$500,'Mouvements'!$C$6:$C$500,A266,'Mouvements'!$E$6:$E$500,"Sortie - perte"),0))</f>
        <v/>
      </c>
      <c r="L266" s="23">
        <f>IF(A266="","",IFERROR(SUMIFS('Mouvements'!$F$6:$F$500,'Mouvements'!$C$6:$C$500,A266,'Mouvements'!$E$6:$E$500,"Ajustement positif")-SUMIFS('Mouvements'!$F$6:$F$500,'Mouvements'!$C$6:$C$500,A266,'Mouvements'!$E$6:$E$500,"Ajustement négatif"),0))</f>
        <v/>
      </c>
      <c r="M266" s="23">
        <f>IF(A266="","",IFERROR(I266+J266-K266+L266,0))</f>
        <v/>
      </c>
      <c r="N266" s="10">
        <f>IF(A266="","",IFERROR(M266*G266,0))</f>
        <v/>
      </c>
      <c r="O266" s="9">
        <f>IF(A266="","",IF(M266&lt;0,"Stock négatif",IF(M266&lt;=H266,"À commander","Normal")))</f>
        <v/>
      </c>
    </row>
    <row r="267">
      <c r="A267" s="19" t="n"/>
      <c r="B267" s="20" t="n"/>
      <c r="C267" s="20" t="n"/>
      <c r="D267" s="19" t="n"/>
      <c r="E267" s="20" t="n"/>
      <c r="F267" s="20" t="n"/>
      <c r="G267" s="21" t="n"/>
      <c r="H267" s="22" t="n"/>
      <c r="I267" s="22" t="n"/>
      <c r="J267" s="23">
        <f>IF(A267="","",IFERROR(SUMIFS('Mouvements'!$F$6:$F$500,'Mouvements'!$C$6:$C$500,A267,'Mouvements'!$E$6:$E$500,"Entrée - achat")+SUMIFS('Mouvements'!$F$6:$F$500,'Mouvements'!$C$6:$C$500,A267,'Mouvements'!$E$6:$E$500,"Entrée - retour"),0))</f>
        <v/>
      </c>
      <c r="K267" s="23">
        <f>IF(A267="","",IFERROR(SUMIFS('Mouvements'!$F$6:$F$500,'Mouvements'!$C$6:$C$500,A267,'Mouvements'!$E$6:$E$500,"Sortie - production")+SUMIFS('Mouvements'!$F$6:$F$500,'Mouvements'!$C$6:$C$500,A267,'Mouvements'!$E$6:$E$500,"Sortie - perte"),0))</f>
        <v/>
      </c>
      <c r="L267" s="23">
        <f>IF(A267="","",IFERROR(SUMIFS('Mouvements'!$F$6:$F$500,'Mouvements'!$C$6:$C$500,A267,'Mouvements'!$E$6:$E$500,"Ajustement positif")-SUMIFS('Mouvements'!$F$6:$F$500,'Mouvements'!$C$6:$C$500,A267,'Mouvements'!$E$6:$E$500,"Ajustement négatif"),0))</f>
        <v/>
      </c>
      <c r="M267" s="23">
        <f>IF(A267="","",IFERROR(I267+J267-K267+L267,0))</f>
        <v/>
      </c>
      <c r="N267" s="10">
        <f>IF(A267="","",IFERROR(M267*G267,0))</f>
        <v/>
      </c>
      <c r="O267" s="9">
        <f>IF(A267="","",IF(M267&lt;0,"Stock négatif",IF(M267&lt;=H267,"À commander","Normal")))</f>
        <v/>
      </c>
    </row>
    <row r="268">
      <c r="A268" s="19" t="n"/>
      <c r="B268" s="20" t="n"/>
      <c r="C268" s="20" t="n"/>
      <c r="D268" s="19" t="n"/>
      <c r="E268" s="20" t="n"/>
      <c r="F268" s="20" t="n"/>
      <c r="G268" s="21" t="n"/>
      <c r="H268" s="22" t="n"/>
      <c r="I268" s="22" t="n"/>
      <c r="J268" s="23">
        <f>IF(A268="","",IFERROR(SUMIFS('Mouvements'!$F$6:$F$500,'Mouvements'!$C$6:$C$500,A268,'Mouvements'!$E$6:$E$500,"Entrée - achat")+SUMIFS('Mouvements'!$F$6:$F$500,'Mouvements'!$C$6:$C$500,A268,'Mouvements'!$E$6:$E$500,"Entrée - retour"),0))</f>
        <v/>
      </c>
      <c r="K268" s="23">
        <f>IF(A268="","",IFERROR(SUMIFS('Mouvements'!$F$6:$F$500,'Mouvements'!$C$6:$C$500,A268,'Mouvements'!$E$6:$E$500,"Sortie - production")+SUMIFS('Mouvements'!$F$6:$F$500,'Mouvements'!$C$6:$C$500,A268,'Mouvements'!$E$6:$E$500,"Sortie - perte"),0))</f>
        <v/>
      </c>
      <c r="L268" s="23">
        <f>IF(A268="","",IFERROR(SUMIFS('Mouvements'!$F$6:$F$500,'Mouvements'!$C$6:$C$500,A268,'Mouvements'!$E$6:$E$500,"Ajustement positif")-SUMIFS('Mouvements'!$F$6:$F$500,'Mouvements'!$C$6:$C$500,A268,'Mouvements'!$E$6:$E$500,"Ajustement négatif"),0))</f>
        <v/>
      </c>
      <c r="M268" s="23">
        <f>IF(A268="","",IFERROR(I268+J268-K268+L268,0))</f>
        <v/>
      </c>
      <c r="N268" s="10">
        <f>IF(A268="","",IFERROR(M268*G268,0))</f>
        <v/>
      </c>
      <c r="O268" s="9">
        <f>IF(A268="","",IF(M268&lt;0,"Stock négatif",IF(M268&lt;=H268,"À commander","Normal")))</f>
        <v/>
      </c>
    </row>
    <row r="269">
      <c r="A269" s="19" t="n"/>
      <c r="B269" s="20" t="n"/>
      <c r="C269" s="20" t="n"/>
      <c r="D269" s="19" t="n"/>
      <c r="E269" s="20" t="n"/>
      <c r="F269" s="20" t="n"/>
      <c r="G269" s="21" t="n"/>
      <c r="H269" s="22" t="n"/>
      <c r="I269" s="22" t="n"/>
      <c r="J269" s="23">
        <f>IF(A269="","",IFERROR(SUMIFS('Mouvements'!$F$6:$F$500,'Mouvements'!$C$6:$C$500,A269,'Mouvements'!$E$6:$E$500,"Entrée - achat")+SUMIFS('Mouvements'!$F$6:$F$500,'Mouvements'!$C$6:$C$500,A269,'Mouvements'!$E$6:$E$500,"Entrée - retour"),0))</f>
        <v/>
      </c>
      <c r="K269" s="23">
        <f>IF(A269="","",IFERROR(SUMIFS('Mouvements'!$F$6:$F$500,'Mouvements'!$C$6:$C$500,A269,'Mouvements'!$E$6:$E$500,"Sortie - production")+SUMIFS('Mouvements'!$F$6:$F$500,'Mouvements'!$C$6:$C$500,A269,'Mouvements'!$E$6:$E$500,"Sortie - perte"),0))</f>
        <v/>
      </c>
      <c r="L269" s="23">
        <f>IF(A269="","",IFERROR(SUMIFS('Mouvements'!$F$6:$F$500,'Mouvements'!$C$6:$C$500,A269,'Mouvements'!$E$6:$E$500,"Ajustement positif")-SUMIFS('Mouvements'!$F$6:$F$500,'Mouvements'!$C$6:$C$500,A269,'Mouvements'!$E$6:$E$500,"Ajustement négatif"),0))</f>
        <v/>
      </c>
      <c r="M269" s="23">
        <f>IF(A269="","",IFERROR(I269+J269-K269+L269,0))</f>
        <v/>
      </c>
      <c r="N269" s="10">
        <f>IF(A269="","",IFERROR(M269*G269,0))</f>
        <v/>
      </c>
      <c r="O269" s="9">
        <f>IF(A269="","",IF(M269&lt;0,"Stock négatif",IF(M269&lt;=H269,"À commander","Normal")))</f>
        <v/>
      </c>
    </row>
    <row r="270">
      <c r="A270" s="19" t="n"/>
      <c r="B270" s="20" t="n"/>
      <c r="C270" s="20" t="n"/>
      <c r="D270" s="19" t="n"/>
      <c r="E270" s="20" t="n"/>
      <c r="F270" s="20" t="n"/>
      <c r="G270" s="21" t="n"/>
      <c r="H270" s="22" t="n"/>
      <c r="I270" s="22" t="n"/>
      <c r="J270" s="23">
        <f>IF(A270="","",IFERROR(SUMIFS('Mouvements'!$F$6:$F$500,'Mouvements'!$C$6:$C$500,A270,'Mouvements'!$E$6:$E$500,"Entrée - achat")+SUMIFS('Mouvements'!$F$6:$F$500,'Mouvements'!$C$6:$C$500,A270,'Mouvements'!$E$6:$E$500,"Entrée - retour"),0))</f>
        <v/>
      </c>
      <c r="K270" s="23">
        <f>IF(A270="","",IFERROR(SUMIFS('Mouvements'!$F$6:$F$500,'Mouvements'!$C$6:$C$500,A270,'Mouvements'!$E$6:$E$500,"Sortie - production")+SUMIFS('Mouvements'!$F$6:$F$500,'Mouvements'!$C$6:$C$500,A270,'Mouvements'!$E$6:$E$500,"Sortie - perte"),0))</f>
        <v/>
      </c>
      <c r="L270" s="23">
        <f>IF(A270="","",IFERROR(SUMIFS('Mouvements'!$F$6:$F$500,'Mouvements'!$C$6:$C$500,A270,'Mouvements'!$E$6:$E$500,"Ajustement positif")-SUMIFS('Mouvements'!$F$6:$F$500,'Mouvements'!$C$6:$C$500,A270,'Mouvements'!$E$6:$E$500,"Ajustement négatif"),0))</f>
        <v/>
      </c>
      <c r="M270" s="23">
        <f>IF(A270="","",IFERROR(I270+J270-K270+L270,0))</f>
        <v/>
      </c>
      <c r="N270" s="10">
        <f>IF(A270="","",IFERROR(M270*G270,0))</f>
        <v/>
      </c>
      <c r="O270" s="9">
        <f>IF(A270="","",IF(M270&lt;0,"Stock négatif",IF(M270&lt;=H270,"À commander","Normal")))</f>
        <v/>
      </c>
    </row>
    <row r="271">
      <c r="A271" s="19" t="n"/>
      <c r="B271" s="20" t="n"/>
      <c r="C271" s="20" t="n"/>
      <c r="D271" s="19" t="n"/>
      <c r="E271" s="20" t="n"/>
      <c r="F271" s="20" t="n"/>
      <c r="G271" s="21" t="n"/>
      <c r="H271" s="22" t="n"/>
      <c r="I271" s="22" t="n"/>
      <c r="J271" s="23">
        <f>IF(A271="","",IFERROR(SUMIFS('Mouvements'!$F$6:$F$500,'Mouvements'!$C$6:$C$500,A271,'Mouvements'!$E$6:$E$500,"Entrée - achat")+SUMIFS('Mouvements'!$F$6:$F$500,'Mouvements'!$C$6:$C$500,A271,'Mouvements'!$E$6:$E$500,"Entrée - retour"),0))</f>
        <v/>
      </c>
      <c r="K271" s="23">
        <f>IF(A271="","",IFERROR(SUMIFS('Mouvements'!$F$6:$F$500,'Mouvements'!$C$6:$C$500,A271,'Mouvements'!$E$6:$E$500,"Sortie - production")+SUMIFS('Mouvements'!$F$6:$F$500,'Mouvements'!$C$6:$C$500,A271,'Mouvements'!$E$6:$E$500,"Sortie - perte"),0))</f>
        <v/>
      </c>
      <c r="L271" s="23">
        <f>IF(A271="","",IFERROR(SUMIFS('Mouvements'!$F$6:$F$500,'Mouvements'!$C$6:$C$500,A271,'Mouvements'!$E$6:$E$500,"Ajustement positif")-SUMIFS('Mouvements'!$F$6:$F$500,'Mouvements'!$C$6:$C$500,A271,'Mouvements'!$E$6:$E$500,"Ajustement négatif"),0))</f>
        <v/>
      </c>
      <c r="M271" s="23">
        <f>IF(A271="","",IFERROR(I271+J271-K271+L271,0))</f>
        <v/>
      </c>
      <c r="N271" s="10">
        <f>IF(A271="","",IFERROR(M271*G271,0))</f>
        <v/>
      </c>
      <c r="O271" s="9">
        <f>IF(A271="","",IF(M271&lt;0,"Stock négatif",IF(M271&lt;=H271,"À commander","Normal")))</f>
        <v/>
      </c>
    </row>
    <row r="272">
      <c r="A272" s="19" t="n"/>
      <c r="B272" s="20" t="n"/>
      <c r="C272" s="20" t="n"/>
      <c r="D272" s="19" t="n"/>
      <c r="E272" s="20" t="n"/>
      <c r="F272" s="20" t="n"/>
      <c r="G272" s="21" t="n"/>
      <c r="H272" s="22" t="n"/>
      <c r="I272" s="22" t="n"/>
      <c r="J272" s="23">
        <f>IF(A272="","",IFERROR(SUMIFS('Mouvements'!$F$6:$F$500,'Mouvements'!$C$6:$C$500,A272,'Mouvements'!$E$6:$E$500,"Entrée - achat")+SUMIFS('Mouvements'!$F$6:$F$500,'Mouvements'!$C$6:$C$500,A272,'Mouvements'!$E$6:$E$500,"Entrée - retour"),0))</f>
        <v/>
      </c>
      <c r="K272" s="23">
        <f>IF(A272="","",IFERROR(SUMIFS('Mouvements'!$F$6:$F$500,'Mouvements'!$C$6:$C$500,A272,'Mouvements'!$E$6:$E$500,"Sortie - production")+SUMIFS('Mouvements'!$F$6:$F$500,'Mouvements'!$C$6:$C$500,A272,'Mouvements'!$E$6:$E$500,"Sortie - perte"),0))</f>
        <v/>
      </c>
      <c r="L272" s="23">
        <f>IF(A272="","",IFERROR(SUMIFS('Mouvements'!$F$6:$F$500,'Mouvements'!$C$6:$C$500,A272,'Mouvements'!$E$6:$E$500,"Ajustement positif")-SUMIFS('Mouvements'!$F$6:$F$500,'Mouvements'!$C$6:$C$500,A272,'Mouvements'!$E$6:$E$500,"Ajustement négatif"),0))</f>
        <v/>
      </c>
      <c r="M272" s="23">
        <f>IF(A272="","",IFERROR(I272+J272-K272+L272,0))</f>
        <v/>
      </c>
      <c r="N272" s="10">
        <f>IF(A272="","",IFERROR(M272*G272,0))</f>
        <v/>
      </c>
      <c r="O272" s="9">
        <f>IF(A272="","",IF(M272&lt;0,"Stock négatif",IF(M272&lt;=H272,"À commander","Normal")))</f>
        <v/>
      </c>
    </row>
    <row r="273">
      <c r="A273" s="19" t="n"/>
      <c r="B273" s="20" t="n"/>
      <c r="C273" s="20" t="n"/>
      <c r="D273" s="19" t="n"/>
      <c r="E273" s="20" t="n"/>
      <c r="F273" s="20" t="n"/>
      <c r="G273" s="21" t="n"/>
      <c r="H273" s="22" t="n"/>
      <c r="I273" s="22" t="n"/>
      <c r="J273" s="23">
        <f>IF(A273="","",IFERROR(SUMIFS('Mouvements'!$F$6:$F$500,'Mouvements'!$C$6:$C$500,A273,'Mouvements'!$E$6:$E$500,"Entrée - achat")+SUMIFS('Mouvements'!$F$6:$F$500,'Mouvements'!$C$6:$C$500,A273,'Mouvements'!$E$6:$E$500,"Entrée - retour"),0))</f>
        <v/>
      </c>
      <c r="K273" s="23">
        <f>IF(A273="","",IFERROR(SUMIFS('Mouvements'!$F$6:$F$500,'Mouvements'!$C$6:$C$500,A273,'Mouvements'!$E$6:$E$500,"Sortie - production")+SUMIFS('Mouvements'!$F$6:$F$500,'Mouvements'!$C$6:$C$500,A273,'Mouvements'!$E$6:$E$500,"Sortie - perte"),0))</f>
        <v/>
      </c>
      <c r="L273" s="23">
        <f>IF(A273="","",IFERROR(SUMIFS('Mouvements'!$F$6:$F$500,'Mouvements'!$C$6:$C$500,A273,'Mouvements'!$E$6:$E$500,"Ajustement positif")-SUMIFS('Mouvements'!$F$6:$F$500,'Mouvements'!$C$6:$C$500,A273,'Mouvements'!$E$6:$E$500,"Ajustement négatif"),0))</f>
        <v/>
      </c>
      <c r="M273" s="23">
        <f>IF(A273="","",IFERROR(I273+J273-K273+L273,0))</f>
        <v/>
      </c>
      <c r="N273" s="10">
        <f>IF(A273="","",IFERROR(M273*G273,0))</f>
        <v/>
      </c>
      <c r="O273" s="9">
        <f>IF(A273="","",IF(M273&lt;0,"Stock négatif",IF(M273&lt;=H273,"À commander","Normal")))</f>
        <v/>
      </c>
    </row>
    <row r="274">
      <c r="A274" s="19" t="n"/>
      <c r="B274" s="20" t="n"/>
      <c r="C274" s="20" t="n"/>
      <c r="D274" s="19" t="n"/>
      <c r="E274" s="20" t="n"/>
      <c r="F274" s="20" t="n"/>
      <c r="G274" s="21" t="n"/>
      <c r="H274" s="22" t="n"/>
      <c r="I274" s="22" t="n"/>
      <c r="J274" s="23">
        <f>IF(A274="","",IFERROR(SUMIFS('Mouvements'!$F$6:$F$500,'Mouvements'!$C$6:$C$500,A274,'Mouvements'!$E$6:$E$500,"Entrée - achat")+SUMIFS('Mouvements'!$F$6:$F$500,'Mouvements'!$C$6:$C$500,A274,'Mouvements'!$E$6:$E$500,"Entrée - retour"),0))</f>
        <v/>
      </c>
      <c r="K274" s="23">
        <f>IF(A274="","",IFERROR(SUMIFS('Mouvements'!$F$6:$F$500,'Mouvements'!$C$6:$C$500,A274,'Mouvements'!$E$6:$E$500,"Sortie - production")+SUMIFS('Mouvements'!$F$6:$F$500,'Mouvements'!$C$6:$C$500,A274,'Mouvements'!$E$6:$E$500,"Sortie - perte"),0))</f>
        <v/>
      </c>
      <c r="L274" s="23">
        <f>IF(A274="","",IFERROR(SUMIFS('Mouvements'!$F$6:$F$500,'Mouvements'!$C$6:$C$500,A274,'Mouvements'!$E$6:$E$500,"Ajustement positif")-SUMIFS('Mouvements'!$F$6:$F$500,'Mouvements'!$C$6:$C$500,A274,'Mouvements'!$E$6:$E$500,"Ajustement négatif"),0))</f>
        <v/>
      </c>
      <c r="M274" s="23">
        <f>IF(A274="","",IFERROR(I274+J274-K274+L274,0))</f>
        <v/>
      </c>
      <c r="N274" s="10">
        <f>IF(A274="","",IFERROR(M274*G274,0))</f>
        <v/>
      </c>
      <c r="O274" s="9">
        <f>IF(A274="","",IF(M274&lt;0,"Stock négatif",IF(M274&lt;=H274,"À commander","Normal")))</f>
        <v/>
      </c>
    </row>
    <row r="275">
      <c r="A275" s="19" t="n"/>
      <c r="B275" s="20" t="n"/>
      <c r="C275" s="20" t="n"/>
      <c r="D275" s="19" t="n"/>
      <c r="E275" s="20" t="n"/>
      <c r="F275" s="20" t="n"/>
      <c r="G275" s="21" t="n"/>
      <c r="H275" s="22" t="n"/>
      <c r="I275" s="22" t="n"/>
      <c r="J275" s="23">
        <f>IF(A275="","",IFERROR(SUMIFS('Mouvements'!$F$6:$F$500,'Mouvements'!$C$6:$C$500,A275,'Mouvements'!$E$6:$E$500,"Entrée - achat")+SUMIFS('Mouvements'!$F$6:$F$500,'Mouvements'!$C$6:$C$500,A275,'Mouvements'!$E$6:$E$500,"Entrée - retour"),0))</f>
        <v/>
      </c>
      <c r="K275" s="23">
        <f>IF(A275="","",IFERROR(SUMIFS('Mouvements'!$F$6:$F$500,'Mouvements'!$C$6:$C$500,A275,'Mouvements'!$E$6:$E$500,"Sortie - production")+SUMIFS('Mouvements'!$F$6:$F$500,'Mouvements'!$C$6:$C$500,A275,'Mouvements'!$E$6:$E$500,"Sortie - perte"),0))</f>
        <v/>
      </c>
      <c r="L275" s="23">
        <f>IF(A275="","",IFERROR(SUMIFS('Mouvements'!$F$6:$F$500,'Mouvements'!$C$6:$C$500,A275,'Mouvements'!$E$6:$E$500,"Ajustement positif")-SUMIFS('Mouvements'!$F$6:$F$500,'Mouvements'!$C$6:$C$500,A275,'Mouvements'!$E$6:$E$500,"Ajustement négatif"),0))</f>
        <v/>
      </c>
      <c r="M275" s="23">
        <f>IF(A275="","",IFERROR(I275+J275-K275+L275,0))</f>
        <v/>
      </c>
      <c r="N275" s="10">
        <f>IF(A275="","",IFERROR(M275*G275,0))</f>
        <v/>
      </c>
      <c r="O275" s="9">
        <f>IF(A275="","",IF(M275&lt;0,"Stock négatif",IF(M275&lt;=H275,"À commander","Normal")))</f>
        <v/>
      </c>
    </row>
    <row r="276">
      <c r="A276" s="19" t="n"/>
      <c r="B276" s="20" t="n"/>
      <c r="C276" s="20" t="n"/>
      <c r="D276" s="19" t="n"/>
      <c r="E276" s="20" t="n"/>
      <c r="F276" s="20" t="n"/>
      <c r="G276" s="21" t="n"/>
      <c r="H276" s="22" t="n"/>
      <c r="I276" s="22" t="n"/>
      <c r="J276" s="23">
        <f>IF(A276="","",IFERROR(SUMIFS('Mouvements'!$F$6:$F$500,'Mouvements'!$C$6:$C$500,A276,'Mouvements'!$E$6:$E$500,"Entrée - achat")+SUMIFS('Mouvements'!$F$6:$F$500,'Mouvements'!$C$6:$C$500,A276,'Mouvements'!$E$6:$E$500,"Entrée - retour"),0))</f>
        <v/>
      </c>
      <c r="K276" s="23">
        <f>IF(A276="","",IFERROR(SUMIFS('Mouvements'!$F$6:$F$500,'Mouvements'!$C$6:$C$500,A276,'Mouvements'!$E$6:$E$500,"Sortie - production")+SUMIFS('Mouvements'!$F$6:$F$500,'Mouvements'!$C$6:$C$500,A276,'Mouvements'!$E$6:$E$500,"Sortie - perte"),0))</f>
        <v/>
      </c>
      <c r="L276" s="23">
        <f>IF(A276="","",IFERROR(SUMIFS('Mouvements'!$F$6:$F$500,'Mouvements'!$C$6:$C$500,A276,'Mouvements'!$E$6:$E$500,"Ajustement positif")-SUMIFS('Mouvements'!$F$6:$F$500,'Mouvements'!$C$6:$C$500,A276,'Mouvements'!$E$6:$E$500,"Ajustement négatif"),0))</f>
        <v/>
      </c>
      <c r="M276" s="23">
        <f>IF(A276="","",IFERROR(I276+J276-K276+L276,0))</f>
        <v/>
      </c>
      <c r="N276" s="10">
        <f>IF(A276="","",IFERROR(M276*G276,0))</f>
        <v/>
      </c>
      <c r="O276" s="9">
        <f>IF(A276="","",IF(M276&lt;0,"Stock négatif",IF(M276&lt;=H276,"À commander","Normal")))</f>
        <v/>
      </c>
    </row>
    <row r="277">
      <c r="A277" s="19" t="n"/>
      <c r="B277" s="20" t="n"/>
      <c r="C277" s="20" t="n"/>
      <c r="D277" s="19" t="n"/>
      <c r="E277" s="20" t="n"/>
      <c r="F277" s="20" t="n"/>
      <c r="G277" s="21" t="n"/>
      <c r="H277" s="22" t="n"/>
      <c r="I277" s="22" t="n"/>
      <c r="J277" s="23">
        <f>IF(A277="","",IFERROR(SUMIFS('Mouvements'!$F$6:$F$500,'Mouvements'!$C$6:$C$500,A277,'Mouvements'!$E$6:$E$500,"Entrée - achat")+SUMIFS('Mouvements'!$F$6:$F$500,'Mouvements'!$C$6:$C$500,A277,'Mouvements'!$E$6:$E$500,"Entrée - retour"),0))</f>
        <v/>
      </c>
      <c r="K277" s="23">
        <f>IF(A277="","",IFERROR(SUMIFS('Mouvements'!$F$6:$F$500,'Mouvements'!$C$6:$C$500,A277,'Mouvements'!$E$6:$E$500,"Sortie - production")+SUMIFS('Mouvements'!$F$6:$F$500,'Mouvements'!$C$6:$C$500,A277,'Mouvements'!$E$6:$E$500,"Sortie - perte"),0))</f>
        <v/>
      </c>
      <c r="L277" s="23">
        <f>IF(A277="","",IFERROR(SUMIFS('Mouvements'!$F$6:$F$500,'Mouvements'!$C$6:$C$500,A277,'Mouvements'!$E$6:$E$500,"Ajustement positif")-SUMIFS('Mouvements'!$F$6:$F$500,'Mouvements'!$C$6:$C$500,A277,'Mouvements'!$E$6:$E$500,"Ajustement négatif"),0))</f>
        <v/>
      </c>
      <c r="M277" s="23">
        <f>IF(A277="","",IFERROR(I277+J277-K277+L277,0))</f>
        <v/>
      </c>
      <c r="N277" s="10">
        <f>IF(A277="","",IFERROR(M277*G277,0))</f>
        <v/>
      </c>
      <c r="O277" s="9">
        <f>IF(A277="","",IF(M277&lt;0,"Stock négatif",IF(M277&lt;=H277,"À commander","Normal")))</f>
        <v/>
      </c>
    </row>
    <row r="278">
      <c r="A278" s="19" t="n"/>
      <c r="B278" s="20" t="n"/>
      <c r="C278" s="20" t="n"/>
      <c r="D278" s="19" t="n"/>
      <c r="E278" s="20" t="n"/>
      <c r="F278" s="20" t="n"/>
      <c r="G278" s="21" t="n"/>
      <c r="H278" s="22" t="n"/>
      <c r="I278" s="22" t="n"/>
      <c r="J278" s="23">
        <f>IF(A278="","",IFERROR(SUMIFS('Mouvements'!$F$6:$F$500,'Mouvements'!$C$6:$C$500,A278,'Mouvements'!$E$6:$E$500,"Entrée - achat")+SUMIFS('Mouvements'!$F$6:$F$500,'Mouvements'!$C$6:$C$500,A278,'Mouvements'!$E$6:$E$500,"Entrée - retour"),0))</f>
        <v/>
      </c>
      <c r="K278" s="23">
        <f>IF(A278="","",IFERROR(SUMIFS('Mouvements'!$F$6:$F$500,'Mouvements'!$C$6:$C$500,A278,'Mouvements'!$E$6:$E$500,"Sortie - production")+SUMIFS('Mouvements'!$F$6:$F$500,'Mouvements'!$C$6:$C$500,A278,'Mouvements'!$E$6:$E$500,"Sortie - perte"),0))</f>
        <v/>
      </c>
      <c r="L278" s="23">
        <f>IF(A278="","",IFERROR(SUMIFS('Mouvements'!$F$6:$F$500,'Mouvements'!$C$6:$C$500,A278,'Mouvements'!$E$6:$E$500,"Ajustement positif")-SUMIFS('Mouvements'!$F$6:$F$500,'Mouvements'!$C$6:$C$500,A278,'Mouvements'!$E$6:$E$500,"Ajustement négatif"),0))</f>
        <v/>
      </c>
      <c r="M278" s="23">
        <f>IF(A278="","",IFERROR(I278+J278-K278+L278,0))</f>
        <v/>
      </c>
      <c r="N278" s="10">
        <f>IF(A278="","",IFERROR(M278*G278,0))</f>
        <v/>
      </c>
      <c r="O278" s="9">
        <f>IF(A278="","",IF(M278&lt;0,"Stock négatif",IF(M278&lt;=H278,"À commander","Normal")))</f>
        <v/>
      </c>
    </row>
    <row r="279">
      <c r="A279" s="19" t="n"/>
      <c r="B279" s="20" t="n"/>
      <c r="C279" s="20" t="n"/>
      <c r="D279" s="19" t="n"/>
      <c r="E279" s="20" t="n"/>
      <c r="F279" s="20" t="n"/>
      <c r="G279" s="21" t="n"/>
      <c r="H279" s="22" t="n"/>
      <c r="I279" s="22" t="n"/>
      <c r="J279" s="23">
        <f>IF(A279="","",IFERROR(SUMIFS('Mouvements'!$F$6:$F$500,'Mouvements'!$C$6:$C$500,A279,'Mouvements'!$E$6:$E$500,"Entrée - achat")+SUMIFS('Mouvements'!$F$6:$F$500,'Mouvements'!$C$6:$C$500,A279,'Mouvements'!$E$6:$E$500,"Entrée - retour"),0))</f>
        <v/>
      </c>
      <c r="K279" s="23">
        <f>IF(A279="","",IFERROR(SUMIFS('Mouvements'!$F$6:$F$500,'Mouvements'!$C$6:$C$500,A279,'Mouvements'!$E$6:$E$500,"Sortie - production")+SUMIFS('Mouvements'!$F$6:$F$500,'Mouvements'!$C$6:$C$500,A279,'Mouvements'!$E$6:$E$500,"Sortie - perte"),0))</f>
        <v/>
      </c>
      <c r="L279" s="23">
        <f>IF(A279="","",IFERROR(SUMIFS('Mouvements'!$F$6:$F$500,'Mouvements'!$C$6:$C$500,A279,'Mouvements'!$E$6:$E$500,"Ajustement positif")-SUMIFS('Mouvements'!$F$6:$F$500,'Mouvements'!$C$6:$C$500,A279,'Mouvements'!$E$6:$E$500,"Ajustement négatif"),0))</f>
        <v/>
      </c>
      <c r="M279" s="23">
        <f>IF(A279="","",IFERROR(I279+J279-K279+L279,0))</f>
        <v/>
      </c>
      <c r="N279" s="10">
        <f>IF(A279="","",IFERROR(M279*G279,0))</f>
        <v/>
      </c>
      <c r="O279" s="9">
        <f>IF(A279="","",IF(M279&lt;0,"Stock négatif",IF(M279&lt;=H279,"À commander","Normal")))</f>
        <v/>
      </c>
    </row>
    <row r="280">
      <c r="A280" s="19" t="n"/>
      <c r="B280" s="20" t="n"/>
      <c r="C280" s="20" t="n"/>
      <c r="D280" s="19" t="n"/>
      <c r="E280" s="20" t="n"/>
      <c r="F280" s="20" t="n"/>
      <c r="G280" s="21" t="n"/>
      <c r="H280" s="22" t="n"/>
      <c r="I280" s="22" t="n"/>
      <c r="J280" s="23">
        <f>IF(A280="","",IFERROR(SUMIFS('Mouvements'!$F$6:$F$500,'Mouvements'!$C$6:$C$500,A280,'Mouvements'!$E$6:$E$500,"Entrée - achat")+SUMIFS('Mouvements'!$F$6:$F$500,'Mouvements'!$C$6:$C$500,A280,'Mouvements'!$E$6:$E$500,"Entrée - retour"),0))</f>
        <v/>
      </c>
      <c r="K280" s="23">
        <f>IF(A280="","",IFERROR(SUMIFS('Mouvements'!$F$6:$F$500,'Mouvements'!$C$6:$C$500,A280,'Mouvements'!$E$6:$E$500,"Sortie - production")+SUMIFS('Mouvements'!$F$6:$F$500,'Mouvements'!$C$6:$C$500,A280,'Mouvements'!$E$6:$E$500,"Sortie - perte"),0))</f>
        <v/>
      </c>
      <c r="L280" s="23">
        <f>IF(A280="","",IFERROR(SUMIFS('Mouvements'!$F$6:$F$500,'Mouvements'!$C$6:$C$500,A280,'Mouvements'!$E$6:$E$500,"Ajustement positif")-SUMIFS('Mouvements'!$F$6:$F$500,'Mouvements'!$C$6:$C$500,A280,'Mouvements'!$E$6:$E$500,"Ajustement négatif"),0))</f>
        <v/>
      </c>
      <c r="M280" s="23">
        <f>IF(A280="","",IFERROR(I280+J280-K280+L280,0))</f>
        <v/>
      </c>
      <c r="N280" s="10">
        <f>IF(A280="","",IFERROR(M280*G280,0))</f>
        <v/>
      </c>
      <c r="O280" s="9">
        <f>IF(A280="","",IF(M280&lt;0,"Stock négatif",IF(M280&lt;=H280,"À commander","Normal")))</f>
        <v/>
      </c>
    </row>
    <row r="281">
      <c r="A281" s="19" t="n"/>
      <c r="B281" s="20" t="n"/>
      <c r="C281" s="20" t="n"/>
      <c r="D281" s="19" t="n"/>
      <c r="E281" s="20" t="n"/>
      <c r="F281" s="20" t="n"/>
      <c r="G281" s="21" t="n"/>
      <c r="H281" s="22" t="n"/>
      <c r="I281" s="22" t="n"/>
      <c r="J281" s="23">
        <f>IF(A281="","",IFERROR(SUMIFS('Mouvements'!$F$6:$F$500,'Mouvements'!$C$6:$C$500,A281,'Mouvements'!$E$6:$E$500,"Entrée - achat")+SUMIFS('Mouvements'!$F$6:$F$500,'Mouvements'!$C$6:$C$500,A281,'Mouvements'!$E$6:$E$500,"Entrée - retour"),0))</f>
        <v/>
      </c>
      <c r="K281" s="23">
        <f>IF(A281="","",IFERROR(SUMIFS('Mouvements'!$F$6:$F$500,'Mouvements'!$C$6:$C$500,A281,'Mouvements'!$E$6:$E$500,"Sortie - production")+SUMIFS('Mouvements'!$F$6:$F$500,'Mouvements'!$C$6:$C$500,A281,'Mouvements'!$E$6:$E$500,"Sortie - perte"),0))</f>
        <v/>
      </c>
      <c r="L281" s="23">
        <f>IF(A281="","",IFERROR(SUMIFS('Mouvements'!$F$6:$F$500,'Mouvements'!$C$6:$C$500,A281,'Mouvements'!$E$6:$E$500,"Ajustement positif")-SUMIFS('Mouvements'!$F$6:$F$500,'Mouvements'!$C$6:$C$500,A281,'Mouvements'!$E$6:$E$500,"Ajustement négatif"),0))</f>
        <v/>
      </c>
      <c r="M281" s="23">
        <f>IF(A281="","",IFERROR(I281+J281-K281+L281,0))</f>
        <v/>
      </c>
      <c r="N281" s="10">
        <f>IF(A281="","",IFERROR(M281*G281,0))</f>
        <v/>
      </c>
      <c r="O281" s="9">
        <f>IF(A281="","",IF(M281&lt;0,"Stock négatif",IF(M281&lt;=H281,"À commander","Normal")))</f>
        <v/>
      </c>
    </row>
    <row r="282">
      <c r="A282" s="19" t="n"/>
      <c r="B282" s="20" t="n"/>
      <c r="C282" s="20" t="n"/>
      <c r="D282" s="19" t="n"/>
      <c r="E282" s="20" t="n"/>
      <c r="F282" s="20" t="n"/>
      <c r="G282" s="21" t="n"/>
      <c r="H282" s="22" t="n"/>
      <c r="I282" s="22" t="n"/>
      <c r="J282" s="23">
        <f>IF(A282="","",IFERROR(SUMIFS('Mouvements'!$F$6:$F$500,'Mouvements'!$C$6:$C$500,A282,'Mouvements'!$E$6:$E$500,"Entrée - achat")+SUMIFS('Mouvements'!$F$6:$F$500,'Mouvements'!$C$6:$C$500,A282,'Mouvements'!$E$6:$E$500,"Entrée - retour"),0))</f>
        <v/>
      </c>
      <c r="K282" s="23">
        <f>IF(A282="","",IFERROR(SUMIFS('Mouvements'!$F$6:$F$500,'Mouvements'!$C$6:$C$500,A282,'Mouvements'!$E$6:$E$500,"Sortie - production")+SUMIFS('Mouvements'!$F$6:$F$500,'Mouvements'!$C$6:$C$500,A282,'Mouvements'!$E$6:$E$500,"Sortie - perte"),0))</f>
        <v/>
      </c>
      <c r="L282" s="23">
        <f>IF(A282="","",IFERROR(SUMIFS('Mouvements'!$F$6:$F$500,'Mouvements'!$C$6:$C$500,A282,'Mouvements'!$E$6:$E$500,"Ajustement positif")-SUMIFS('Mouvements'!$F$6:$F$500,'Mouvements'!$C$6:$C$500,A282,'Mouvements'!$E$6:$E$500,"Ajustement négatif"),0))</f>
        <v/>
      </c>
      <c r="M282" s="23">
        <f>IF(A282="","",IFERROR(I282+J282-K282+L282,0))</f>
        <v/>
      </c>
      <c r="N282" s="10">
        <f>IF(A282="","",IFERROR(M282*G282,0))</f>
        <v/>
      </c>
      <c r="O282" s="9">
        <f>IF(A282="","",IF(M282&lt;0,"Stock négatif",IF(M282&lt;=H282,"À commander","Normal")))</f>
        <v/>
      </c>
    </row>
    <row r="283">
      <c r="A283" s="19" t="n"/>
      <c r="B283" s="20" t="n"/>
      <c r="C283" s="20" t="n"/>
      <c r="D283" s="19" t="n"/>
      <c r="E283" s="20" t="n"/>
      <c r="F283" s="20" t="n"/>
      <c r="G283" s="21" t="n"/>
      <c r="H283" s="22" t="n"/>
      <c r="I283" s="22" t="n"/>
      <c r="J283" s="23">
        <f>IF(A283="","",IFERROR(SUMIFS('Mouvements'!$F$6:$F$500,'Mouvements'!$C$6:$C$500,A283,'Mouvements'!$E$6:$E$500,"Entrée - achat")+SUMIFS('Mouvements'!$F$6:$F$500,'Mouvements'!$C$6:$C$500,A283,'Mouvements'!$E$6:$E$500,"Entrée - retour"),0))</f>
        <v/>
      </c>
      <c r="K283" s="23">
        <f>IF(A283="","",IFERROR(SUMIFS('Mouvements'!$F$6:$F$500,'Mouvements'!$C$6:$C$500,A283,'Mouvements'!$E$6:$E$500,"Sortie - production")+SUMIFS('Mouvements'!$F$6:$F$500,'Mouvements'!$C$6:$C$500,A283,'Mouvements'!$E$6:$E$500,"Sortie - perte"),0))</f>
        <v/>
      </c>
      <c r="L283" s="23">
        <f>IF(A283="","",IFERROR(SUMIFS('Mouvements'!$F$6:$F$500,'Mouvements'!$C$6:$C$500,A283,'Mouvements'!$E$6:$E$500,"Ajustement positif")-SUMIFS('Mouvements'!$F$6:$F$500,'Mouvements'!$C$6:$C$500,A283,'Mouvements'!$E$6:$E$500,"Ajustement négatif"),0))</f>
        <v/>
      </c>
      <c r="M283" s="23">
        <f>IF(A283="","",IFERROR(I283+J283-K283+L283,0))</f>
        <v/>
      </c>
      <c r="N283" s="10">
        <f>IF(A283="","",IFERROR(M283*G283,0))</f>
        <v/>
      </c>
      <c r="O283" s="9">
        <f>IF(A283="","",IF(M283&lt;0,"Stock négatif",IF(M283&lt;=H283,"À commander","Normal")))</f>
        <v/>
      </c>
    </row>
    <row r="284">
      <c r="A284" s="19" t="n"/>
      <c r="B284" s="20" t="n"/>
      <c r="C284" s="20" t="n"/>
      <c r="D284" s="19" t="n"/>
      <c r="E284" s="20" t="n"/>
      <c r="F284" s="20" t="n"/>
      <c r="G284" s="21" t="n"/>
      <c r="H284" s="22" t="n"/>
      <c r="I284" s="22" t="n"/>
      <c r="J284" s="23">
        <f>IF(A284="","",IFERROR(SUMIFS('Mouvements'!$F$6:$F$500,'Mouvements'!$C$6:$C$500,A284,'Mouvements'!$E$6:$E$500,"Entrée - achat")+SUMIFS('Mouvements'!$F$6:$F$500,'Mouvements'!$C$6:$C$500,A284,'Mouvements'!$E$6:$E$500,"Entrée - retour"),0))</f>
        <v/>
      </c>
      <c r="K284" s="23">
        <f>IF(A284="","",IFERROR(SUMIFS('Mouvements'!$F$6:$F$500,'Mouvements'!$C$6:$C$500,A284,'Mouvements'!$E$6:$E$500,"Sortie - production")+SUMIFS('Mouvements'!$F$6:$F$500,'Mouvements'!$C$6:$C$500,A284,'Mouvements'!$E$6:$E$500,"Sortie - perte"),0))</f>
        <v/>
      </c>
      <c r="L284" s="23">
        <f>IF(A284="","",IFERROR(SUMIFS('Mouvements'!$F$6:$F$500,'Mouvements'!$C$6:$C$500,A284,'Mouvements'!$E$6:$E$500,"Ajustement positif")-SUMIFS('Mouvements'!$F$6:$F$500,'Mouvements'!$C$6:$C$500,A284,'Mouvements'!$E$6:$E$500,"Ajustement négatif"),0))</f>
        <v/>
      </c>
      <c r="M284" s="23">
        <f>IF(A284="","",IFERROR(I284+J284-K284+L284,0))</f>
        <v/>
      </c>
      <c r="N284" s="10">
        <f>IF(A284="","",IFERROR(M284*G284,0))</f>
        <v/>
      </c>
      <c r="O284" s="9">
        <f>IF(A284="","",IF(M284&lt;0,"Stock négatif",IF(M284&lt;=H284,"À commander","Normal")))</f>
        <v/>
      </c>
    </row>
    <row r="285">
      <c r="A285" s="19" t="n"/>
      <c r="B285" s="20" t="n"/>
      <c r="C285" s="20" t="n"/>
      <c r="D285" s="19" t="n"/>
      <c r="E285" s="20" t="n"/>
      <c r="F285" s="20" t="n"/>
      <c r="G285" s="21" t="n"/>
      <c r="H285" s="22" t="n"/>
      <c r="I285" s="22" t="n"/>
      <c r="J285" s="23">
        <f>IF(A285="","",IFERROR(SUMIFS('Mouvements'!$F$6:$F$500,'Mouvements'!$C$6:$C$500,A285,'Mouvements'!$E$6:$E$500,"Entrée - achat")+SUMIFS('Mouvements'!$F$6:$F$500,'Mouvements'!$C$6:$C$500,A285,'Mouvements'!$E$6:$E$500,"Entrée - retour"),0))</f>
        <v/>
      </c>
      <c r="K285" s="23">
        <f>IF(A285="","",IFERROR(SUMIFS('Mouvements'!$F$6:$F$500,'Mouvements'!$C$6:$C$500,A285,'Mouvements'!$E$6:$E$500,"Sortie - production")+SUMIFS('Mouvements'!$F$6:$F$500,'Mouvements'!$C$6:$C$500,A285,'Mouvements'!$E$6:$E$500,"Sortie - perte"),0))</f>
        <v/>
      </c>
      <c r="L285" s="23">
        <f>IF(A285="","",IFERROR(SUMIFS('Mouvements'!$F$6:$F$500,'Mouvements'!$C$6:$C$500,A285,'Mouvements'!$E$6:$E$500,"Ajustement positif")-SUMIFS('Mouvements'!$F$6:$F$500,'Mouvements'!$C$6:$C$500,A285,'Mouvements'!$E$6:$E$500,"Ajustement négatif"),0))</f>
        <v/>
      </c>
      <c r="M285" s="23">
        <f>IF(A285="","",IFERROR(I285+J285-K285+L285,0))</f>
        <v/>
      </c>
      <c r="N285" s="10">
        <f>IF(A285="","",IFERROR(M285*G285,0))</f>
        <v/>
      </c>
      <c r="O285" s="9">
        <f>IF(A285="","",IF(M285&lt;0,"Stock négatif",IF(M285&lt;=H285,"À commander","Normal")))</f>
        <v/>
      </c>
    </row>
    <row r="286">
      <c r="A286" s="19" t="n"/>
      <c r="B286" s="20" t="n"/>
      <c r="C286" s="20" t="n"/>
      <c r="D286" s="19" t="n"/>
      <c r="E286" s="20" t="n"/>
      <c r="F286" s="20" t="n"/>
      <c r="G286" s="21" t="n"/>
      <c r="H286" s="22" t="n"/>
      <c r="I286" s="22" t="n"/>
      <c r="J286" s="23">
        <f>IF(A286="","",IFERROR(SUMIFS('Mouvements'!$F$6:$F$500,'Mouvements'!$C$6:$C$500,A286,'Mouvements'!$E$6:$E$500,"Entrée - achat")+SUMIFS('Mouvements'!$F$6:$F$500,'Mouvements'!$C$6:$C$500,A286,'Mouvements'!$E$6:$E$500,"Entrée - retour"),0))</f>
        <v/>
      </c>
      <c r="K286" s="23">
        <f>IF(A286="","",IFERROR(SUMIFS('Mouvements'!$F$6:$F$500,'Mouvements'!$C$6:$C$500,A286,'Mouvements'!$E$6:$E$500,"Sortie - production")+SUMIFS('Mouvements'!$F$6:$F$500,'Mouvements'!$C$6:$C$500,A286,'Mouvements'!$E$6:$E$500,"Sortie - perte"),0))</f>
        <v/>
      </c>
      <c r="L286" s="23">
        <f>IF(A286="","",IFERROR(SUMIFS('Mouvements'!$F$6:$F$500,'Mouvements'!$C$6:$C$500,A286,'Mouvements'!$E$6:$E$500,"Ajustement positif")-SUMIFS('Mouvements'!$F$6:$F$500,'Mouvements'!$C$6:$C$500,A286,'Mouvements'!$E$6:$E$500,"Ajustement négatif"),0))</f>
        <v/>
      </c>
      <c r="M286" s="23">
        <f>IF(A286="","",IFERROR(I286+J286-K286+L286,0))</f>
        <v/>
      </c>
      <c r="N286" s="10">
        <f>IF(A286="","",IFERROR(M286*G286,0))</f>
        <v/>
      </c>
      <c r="O286" s="9">
        <f>IF(A286="","",IF(M286&lt;0,"Stock négatif",IF(M286&lt;=H286,"À commander","Normal")))</f>
        <v/>
      </c>
    </row>
    <row r="287">
      <c r="A287" s="19" t="n"/>
      <c r="B287" s="20" t="n"/>
      <c r="C287" s="20" t="n"/>
      <c r="D287" s="19" t="n"/>
      <c r="E287" s="20" t="n"/>
      <c r="F287" s="20" t="n"/>
      <c r="G287" s="21" t="n"/>
      <c r="H287" s="22" t="n"/>
      <c r="I287" s="22" t="n"/>
      <c r="J287" s="23">
        <f>IF(A287="","",IFERROR(SUMIFS('Mouvements'!$F$6:$F$500,'Mouvements'!$C$6:$C$500,A287,'Mouvements'!$E$6:$E$500,"Entrée - achat")+SUMIFS('Mouvements'!$F$6:$F$500,'Mouvements'!$C$6:$C$500,A287,'Mouvements'!$E$6:$E$500,"Entrée - retour"),0))</f>
        <v/>
      </c>
      <c r="K287" s="23">
        <f>IF(A287="","",IFERROR(SUMIFS('Mouvements'!$F$6:$F$500,'Mouvements'!$C$6:$C$500,A287,'Mouvements'!$E$6:$E$500,"Sortie - production")+SUMIFS('Mouvements'!$F$6:$F$500,'Mouvements'!$C$6:$C$500,A287,'Mouvements'!$E$6:$E$500,"Sortie - perte"),0))</f>
        <v/>
      </c>
      <c r="L287" s="23">
        <f>IF(A287="","",IFERROR(SUMIFS('Mouvements'!$F$6:$F$500,'Mouvements'!$C$6:$C$500,A287,'Mouvements'!$E$6:$E$500,"Ajustement positif")-SUMIFS('Mouvements'!$F$6:$F$500,'Mouvements'!$C$6:$C$500,A287,'Mouvements'!$E$6:$E$500,"Ajustement négatif"),0))</f>
        <v/>
      </c>
      <c r="M287" s="23">
        <f>IF(A287="","",IFERROR(I287+J287-K287+L287,0))</f>
        <v/>
      </c>
      <c r="N287" s="10">
        <f>IF(A287="","",IFERROR(M287*G287,0))</f>
        <v/>
      </c>
      <c r="O287" s="9">
        <f>IF(A287="","",IF(M287&lt;0,"Stock négatif",IF(M287&lt;=H287,"À commander","Normal")))</f>
        <v/>
      </c>
    </row>
    <row r="288">
      <c r="A288" s="19" t="n"/>
      <c r="B288" s="20" t="n"/>
      <c r="C288" s="20" t="n"/>
      <c r="D288" s="19" t="n"/>
      <c r="E288" s="20" t="n"/>
      <c r="F288" s="20" t="n"/>
      <c r="G288" s="21" t="n"/>
      <c r="H288" s="22" t="n"/>
      <c r="I288" s="22" t="n"/>
      <c r="J288" s="23">
        <f>IF(A288="","",IFERROR(SUMIFS('Mouvements'!$F$6:$F$500,'Mouvements'!$C$6:$C$500,A288,'Mouvements'!$E$6:$E$500,"Entrée - achat")+SUMIFS('Mouvements'!$F$6:$F$500,'Mouvements'!$C$6:$C$500,A288,'Mouvements'!$E$6:$E$500,"Entrée - retour"),0))</f>
        <v/>
      </c>
      <c r="K288" s="23">
        <f>IF(A288="","",IFERROR(SUMIFS('Mouvements'!$F$6:$F$500,'Mouvements'!$C$6:$C$500,A288,'Mouvements'!$E$6:$E$500,"Sortie - production")+SUMIFS('Mouvements'!$F$6:$F$500,'Mouvements'!$C$6:$C$500,A288,'Mouvements'!$E$6:$E$500,"Sortie - perte"),0))</f>
        <v/>
      </c>
      <c r="L288" s="23">
        <f>IF(A288="","",IFERROR(SUMIFS('Mouvements'!$F$6:$F$500,'Mouvements'!$C$6:$C$500,A288,'Mouvements'!$E$6:$E$500,"Ajustement positif")-SUMIFS('Mouvements'!$F$6:$F$500,'Mouvements'!$C$6:$C$500,A288,'Mouvements'!$E$6:$E$500,"Ajustement négatif"),0))</f>
        <v/>
      </c>
      <c r="M288" s="23">
        <f>IF(A288="","",IFERROR(I288+J288-K288+L288,0))</f>
        <v/>
      </c>
      <c r="N288" s="10">
        <f>IF(A288="","",IFERROR(M288*G288,0))</f>
        <v/>
      </c>
      <c r="O288" s="9">
        <f>IF(A288="","",IF(M288&lt;0,"Stock négatif",IF(M288&lt;=H288,"À commander","Normal")))</f>
        <v/>
      </c>
    </row>
    <row r="289">
      <c r="A289" s="19" t="n"/>
      <c r="B289" s="20" t="n"/>
      <c r="C289" s="20" t="n"/>
      <c r="D289" s="19" t="n"/>
      <c r="E289" s="20" t="n"/>
      <c r="F289" s="20" t="n"/>
      <c r="G289" s="21" t="n"/>
      <c r="H289" s="22" t="n"/>
      <c r="I289" s="22" t="n"/>
      <c r="J289" s="23">
        <f>IF(A289="","",IFERROR(SUMIFS('Mouvements'!$F$6:$F$500,'Mouvements'!$C$6:$C$500,A289,'Mouvements'!$E$6:$E$500,"Entrée - achat")+SUMIFS('Mouvements'!$F$6:$F$500,'Mouvements'!$C$6:$C$500,A289,'Mouvements'!$E$6:$E$500,"Entrée - retour"),0))</f>
        <v/>
      </c>
      <c r="K289" s="23">
        <f>IF(A289="","",IFERROR(SUMIFS('Mouvements'!$F$6:$F$500,'Mouvements'!$C$6:$C$500,A289,'Mouvements'!$E$6:$E$500,"Sortie - production")+SUMIFS('Mouvements'!$F$6:$F$500,'Mouvements'!$C$6:$C$500,A289,'Mouvements'!$E$6:$E$500,"Sortie - perte"),0))</f>
        <v/>
      </c>
      <c r="L289" s="23">
        <f>IF(A289="","",IFERROR(SUMIFS('Mouvements'!$F$6:$F$500,'Mouvements'!$C$6:$C$500,A289,'Mouvements'!$E$6:$E$500,"Ajustement positif")-SUMIFS('Mouvements'!$F$6:$F$500,'Mouvements'!$C$6:$C$500,A289,'Mouvements'!$E$6:$E$500,"Ajustement négatif"),0))</f>
        <v/>
      </c>
      <c r="M289" s="23">
        <f>IF(A289="","",IFERROR(I289+J289-K289+L289,0))</f>
        <v/>
      </c>
      <c r="N289" s="10">
        <f>IF(A289="","",IFERROR(M289*G289,0))</f>
        <v/>
      </c>
      <c r="O289" s="9">
        <f>IF(A289="","",IF(M289&lt;0,"Stock négatif",IF(M289&lt;=H289,"À commander","Normal")))</f>
        <v/>
      </c>
    </row>
    <row r="290">
      <c r="A290" s="19" t="n"/>
      <c r="B290" s="20" t="n"/>
      <c r="C290" s="20" t="n"/>
      <c r="D290" s="19" t="n"/>
      <c r="E290" s="20" t="n"/>
      <c r="F290" s="20" t="n"/>
      <c r="G290" s="21" t="n"/>
      <c r="H290" s="22" t="n"/>
      <c r="I290" s="22" t="n"/>
      <c r="J290" s="23">
        <f>IF(A290="","",IFERROR(SUMIFS('Mouvements'!$F$6:$F$500,'Mouvements'!$C$6:$C$500,A290,'Mouvements'!$E$6:$E$500,"Entrée - achat")+SUMIFS('Mouvements'!$F$6:$F$500,'Mouvements'!$C$6:$C$500,A290,'Mouvements'!$E$6:$E$500,"Entrée - retour"),0))</f>
        <v/>
      </c>
      <c r="K290" s="23">
        <f>IF(A290="","",IFERROR(SUMIFS('Mouvements'!$F$6:$F$500,'Mouvements'!$C$6:$C$500,A290,'Mouvements'!$E$6:$E$500,"Sortie - production")+SUMIFS('Mouvements'!$F$6:$F$500,'Mouvements'!$C$6:$C$500,A290,'Mouvements'!$E$6:$E$500,"Sortie - perte"),0))</f>
        <v/>
      </c>
      <c r="L290" s="23">
        <f>IF(A290="","",IFERROR(SUMIFS('Mouvements'!$F$6:$F$500,'Mouvements'!$C$6:$C$500,A290,'Mouvements'!$E$6:$E$500,"Ajustement positif")-SUMIFS('Mouvements'!$F$6:$F$500,'Mouvements'!$C$6:$C$500,A290,'Mouvements'!$E$6:$E$500,"Ajustement négatif"),0))</f>
        <v/>
      </c>
      <c r="M290" s="23">
        <f>IF(A290="","",IFERROR(I290+J290-K290+L290,0))</f>
        <v/>
      </c>
      <c r="N290" s="10">
        <f>IF(A290="","",IFERROR(M290*G290,0))</f>
        <v/>
      </c>
      <c r="O290" s="9">
        <f>IF(A290="","",IF(M290&lt;0,"Stock négatif",IF(M290&lt;=H290,"À commander","Normal")))</f>
        <v/>
      </c>
    </row>
    <row r="291">
      <c r="A291" s="19" t="n"/>
      <c r="B291" s="20" t="n"/>
      <c r="C291" s="20" t="n"/>
      <c r="D291" s="19" t="n"/>
      <c r="E291" s="20" t="n"/>
      <c r="F291" s="20" t="n"/>
      <c r="G291" s="21" t="n"/>
      <c r="H291" s="22" t="n"/>
      <c r="I291" s="22" t="n"/>
      <c r="J291" s="23">
        <f>IF(A291="","",IFERROR(SUMIFS('Mouvements'!$F$6:$F$500,'Mouvements'!$C$6:$C$500,A291,'Mouvements'!$E$6:$E$500,"Entrée - achat")+SUMIFS('Mouvements'!$F$6:$F$500,'Mouvements'!$C$6:$C$500,A291,'Mouvements'!$E$6:$E$500,"Entrée - retour"),0))</f>
        <v/>
      </c>
      <c r="K291" s="23">
        <f>IF(A291="","",IFERROR(SUMIFS('Mouvements'!$F$6:$F$500,'Mouvements'!$C$6:$C$500,A291,'Mouvements'!$E$6:$E$500,"Sortie - production")+SUMIFS('Mouvements'!$F$6:$F$500,'Mouvements'!$C$6:$C$500,A291,'Mouvements'!$E$6:$E$500,"Sortie - perte"),0))</f>
        <v/>
      </c>
      <c r="L291" s="23">
        <f>IF(A291="","",IFERROR(SUMIFS('Mouvements'!$F$6:$F$500,'Mouvements'!$C$6:$C$500,A291,'Mouvements'!$E$6:$E$500,"Ajustement positif")-SUMIFS('Mouvements'!$F$6:$F$500,'Mouvements'!$C$6:$C$500,A291,'Mouvements'!$E$6:$E$500,"Ajustement négatif"),0))</f>
        <v/>
      </c>
      <c r="M291" s="23">
        <f>IF(A291="","",IFERROR(I291+J291-K291+L291,0))</f>
        <v/>
      </c>
      <c r="N291" s="10">
        <f>IF(A291="","",IFERROR(M291*G291,0))</f>
        <v/>
      </c>
      <c r="O291" s="9">
        <f>IF(A291="","",IF(M291&lt;0,"Stock négatif",IF(M291&lt;=H291,"À commander","Normal")))</f>
        <v/>
      </c>
    </row>
    <row r="292">
      <c r="A292" s="19" t="n"/>
      <c r="B292" s="20" t="n"/>
      <c r="C292" s="20" t="n"/>
      <c r="D292" s="19" t="n"/>
      <c r="E292" s="20" t="n"/>
      <c r="F292" s="20" t="n"/>
      <c r="G292" s="21" t="n"/>
      <c r="H292" s="22" t="n"/>
      <c r="I292" s="22" t="n"/>
      <c r="J292" s="23">
        <f>IF(A292="","",IFERROR(SUMIFS('Mouvements'!$F$6:$F$500,'Mouvements'!$C$6:$C$500,A292,'Mouvements'!$E$6:$E$500,"Entrée - achat")+SUMIFS('Mouvements'!$F$6:$F$500,'Mouvements'!$C$6:$C$500,A292,'Mouvements'!$E$6:$E$500,"Entrée - retour"),0))</f>
        <v/>
      </c>
      <c r="K292" s="23">
        <f>IF(A292="","",IFERROR(SUMIFS('Mouvements'!$F$6:$F$500,'Mouvements'!$C$6:$C$500,A292,'Mouvements'!$E$6:$E$500,"Sortie - production")+SUMIFS('Mouvements'!$F$6:$F$500,'Mouvements'!$C$6:$C$500,A292,'Mouvements'!$E$6:$E$500,"Sortie - perte"),0))</f>
        <v/>
      </c>
      <c r="L292" s="23">
        <f>IF(A292="","",IFERROR(SUMIFS('Mouvements'!$F$6:$F$500,'Mouvements'!$C$6:$C$500,A292,'Mouvements'!$E$6:$E$500,"Ajustement positif")-SUMIFS('Mouvements'!$F$6:$F$500,'Mouvements'!$C$6:$C$500,A292,'Mouvements'!$E$6:$E$500,"Ajustement négatif"),0))</f>
        <v/>
      </c>
      <c r="M292" s="23">
        <f>IF(A292="","",IFERROR(I292+J292-K292+L292,0))</f>
        <v/>
      </c>
      <c r="N292" s="10">
        <f>IF(A292="","",IFERROR(M292*G292,0))</f>
        <v/>
      </c>
      <c r="O292" s="9">
        <f>IF(A292="","",IF(M292&lt;0,"Stock négatif",IF(M292&lt;=H292,"À commander","Normal")))</f>
        <v/>
      </c>
    </row>
    <row r="293">
      <c r="A293" s="19" t="n"/>
      <c r="B293" s="20" t="n"/>
      <c r="C293" s="20" t="n"/>
      <c r="D293" s="19" t="n"/>
      <c r="E293" s="20" t="n"/>
      <c r="F293" s="20" t="n"/>
      <c r="G293" s="21" t="n"/>
      <c r="H293" s="22" t="n"/>
      <c r="I293" s="22" t="n"/>
      <c r="J293" s="23">
        <f>IF(A293="","",IFERROR(SUMIFS('Mouvements'!$F$6:$F$500,'Mouvements'!$C$6:$C$500,A293,'Mouvements'!$E$6:$E$500,"Entrée - achat")+SUMIFS('Mouvements'!$F$6:$F$500,'Mouvements'!$C$6:$C$500,A293,'Mouvements'!$E$6:$E$500,"Entrée - retour"),0))</f>
        <v/>
      </c>
      <c r="K293" s="23">
        <f>IF(A293="","",IFERROR(SUMIFS('Mouvements'!$F$6:$F$500,'Mouvements'!$C$6:$C$500,A293,'Mouvements'!$E$6:$E$500,"Sortie - production")+SUMIFS('Mouvements'!$F$6:$F$500,'Mouvements'!$C$6:$C$500,A293,'Mouvements'!$E$6:$E$500,"Sortie - perte"),0))</f>
        <v/>
      </c>
      <c r="L293" s="23">
        <f>IF(A293="","",IFERROR(SUMIFS('Mouvements'!$F$6:$F$500,'Mouvements'!$C$6:$C$500,A293,'Mouvements'!$E$6:$E$500,"Ajustement positif")-SUMIFS('Mouvements'!$F$6:$F$500,'Mouvements'!$C$6:$C$500,A293,'Mouvements'!$E$6:$E$500,"Ajustement négatif"),0))</f>
        <v/>
      </c>
      <c r="M293" s="23">
        <f>IF(A293="","",IFERROR(I293+J293-K293+L293,0))</f>
        <v/>
      </c>
      <c r="N293" s="10">
        <f>IF(A293="","",IFERROR(M293*G293,0))</f>
        <v/>
      </c>
      <c r="O293" s="9">
        <f>IF(A293="","",IF(M293&lt;0,"Stock négatif",IF(M293&lt;=H293,"À commander","Normal")))</f>
        <v/>
      </c>
    </row>
    <row r="294">
      <c r="A294" s="19" t="n"/>
      <c r="B294" s="20" t="n"/>
      <c r="C294" s="20" t="n"/>
      <c r="D294" s="19" t="n"/>
      <c r="E294" s="20" t="n"/>
      <c r="F294" s="20" t="n"/>
      <c r="G294" s="21" t="n"/>
      <c r="H294" s="22" t="n"/>
      <c r="I294" s="22" t="n"/>
      <c r="J294" s="23">
        <f>IF(A294="","",IFERROR(SUMIFS('Mouvements'!$F$6:$F$500,'Mouvements'!$C$6:$C$500,A294,'Mouvements'!$E$6:$E$500,"Entrée - achat")+SUMIFS('Mouvements'!$F$6:$F$500,'Mouvements'!$C$6:$C$500,A294,'Mouvements'!$E$6:$E$500,"Entrée - retour"),0))</f>
        <v/>
      </c>
      <c r="K294" s="23">
        <f>IF(A294="","",IFERROR(SUMIFS('Mouvements'!$F$6:$F$500,'Mouvements'!$C$6:$C$500,A294,'Mouvements'!$E$6:$E$500,"Sortie - production")+SUMIFS('Mouvements'!$F$6:$F$500,'Mouvements'!$C$6:$C$500,A294,'Mouvements'!$E$6:$E$500,"Sortie - perte"),0))</f>
        <v/>
      </c>
      <c r="L294" s="23">
        <f>IF(A294="","",IFERROR(SUMIFS('Mouvements'!$F$6:$F$500,'Mouvements'!$C$6:$C$500,A294,'Mouvements'!$E$6:$E$500,"Ajustement positif")-SUMIFS('Mouvements'!$F$6:$F$500,'Mouvements'!$C$6:$C$500,A294,'Mouvements'!$E$6:$E$500,"Ajustement négatif"),0))</f>
        <v/>
      </c>
      <c r="M294" s="23">
        <f>IF(A294="","",IFERROR(I294+J294-K294+L294,0))</f>
        <v/>
      </c>
      <c r="N294" s="10">
        <f>IF(A294="","",IFERROR(M294*G294,0))</f>
        <v/>
      </c>
      <c r="O294" s="9">
        <f>IF(A294="","",IF(M294&lt;0,"Stock négatif",IF(M294&lt;=H294,"À commander","Normal")))</f>
        <v/>
      </c>
    </row>
    <row r="295">
      <c r="A295" s="19" t="n"/>
      <c r="B295" s="20" t="n"/>
      <c r="C295" s="20" t="n"/>
      <c r="D295" s="19" t="n"/>
      <c r="E295" s="20" t="n"/>
      <c r="F295" s="20" t="n"/>
      <c r="G295" s="21" t="n"/>
      <c r="H295" s="22" t="n"/>
      <c r="I295" s="22" t="n"/>
      <c r="J295" s="23">
        <f>IF(A295="","",IFERROR(SUMIFS('Mouvements'!$F$6:$F$500,'Mouvements'!$C$6:$C$500,A295,'Mouvements'!$E$6:$E$500,"Entrée - achat")+SUMIFS('Mouvements'!$F$6:$F$500,'Mouvements'!$C$6:$C$500,A295,'Mouvements'!$E$6:$E$500,"Entrée - retour"),0))</f>
        <v/>
      </c>
      <c r="K295" s="23">
        <f>IF(A295="","",IFERROR(SUMIFS('Mouvements'!$F$6:$F$500,'Mouvements'!$C$6:$C$500,A295,'Mouvements'!$E$6:$E$500,"Sortie - production")+SUMIFS('Mouvements'!$F$6:$F$500,'Mouvements'!$C$6:$C$500,A295,'Mouvements'!$E$6:$E$500,"Sortie - perte"),0))</f>
        <v/>
      </c>
      <c r="L295" s="23">
        <f>IF(A295="","",IFERROR(SUMIFS('Mouvements'!$F$6:$F$500,'Mouvements'!$C$6:$C$500,A295,'Mouvements'!$E$6:$E$500,"Ajustement positif")-SUMIFS('Mouvements'!$F$6:$F$500,'Mouvements'!$C$6:$C$500,A295,'Mouvements'!$E$6:$E$500,"Ajustement négatif"),0))</f>
        <v/>
      </c>
      <c r="M295" s="23">
        <f>IF(A295="","",IFERROR(I295+J295-K295+L295,0))</f>
        <v/>
      </c>
      <c r="N295" s="10">
        <f>IF(A295="","",IFERROR(M295*G295,0))</f>
        <v/>
      </c>
      <c r="O295" s="9">
        <f>IF(A295="","",IF(M295&lt;0,"Stock négatif",IF(M295&lt;=H295,"À commander","Normal")))</f>
        <v/>
      </c>
    </row>
    <row r="296">
      <c r="A296" s="19" t="n"/>
      <c r="B296" s="20" t="n"/>
      <c r="C296" s="20" t="n"/>
      <c r="D296" s="19" t="n"/>
      <c r="E296" s="20" t="n"/>
      <c r="F296" s="20" t="n"/>
      <c r="G296" s="21" t="n"/>
      <c r="H296" s="22" t="n"/>
      <c r="I296" s="22" t="n"/>
      <c r="J296" s="23">
        <f>IF(A296="","",IFERROR(SUMIFS('Mouvements'!$F$6:$F$500,'Mouvements'!$C$6:$C$500,A296,'Mouvements'!$E$6:$E$500,"Entrée - achat")+SUMIFS('Mouvements'!$F$6:$F$500,'Mouvements'!$C$6:$C$500,A296,'Mouvements'!$E$6:$E$500,"Entrée - retour"),0))</f>
        <v/>
      </c>
      <c r="K296" s="23">
        <f>IF(A296="","",IFERROR(SUMIFS('Mouvements'!$F$6:$F$500,'Mouvements'!$C$6:$C$500,A296,'Mouvements'!$E$6:$E$500,"Sortie - production")+SUMIFS('Mouvements'!$F$6:$F$500,'Mouvements'!$C$6:$C$500,A296,'Mouvements'!$E$6:$E$500,"Sortie - perte"),0))</f>
        <v/>
      </c>
      <c r="L296" s="23">
        <f>IF(A296="","",IFERROR(SUMIFS('Mouvements'!$F$6:$F$500,'Mouvements'!$C$6:$C$500,A296,'Mouvements'!$E$6:$E$500,"Ajustement positif")-SUMIFS('Mouvements'!$F$6:$F$500,'Mouvements'!$C$6:$C$500,A296,'Mouvements'!$E$6:$E$500,"Ajustement négatif"),0))</f>
        <v/>
      </c>
      <c r="M296" s="23">
        <f>IF(A296="","",IFERROR(I296+J296-K296+L296,0))</f>
        <v/>
      </c>
      <c r="N296" s="10">
        <f>IF(A296="","",IFERROR(M296*G296,0))</f>
        <v/>
      </c>
      <c r="O296" s="9">
        <f>IF(A296="","",IF(M296&lt;0,"Stock négatif",IF(M296&lt;=H296,"À commander","Normal")))</f>
        <v/>
      </c>
    </row>
    <row r="297">
      <c r="A297" s="19" t="n"/>
      <c r="B297" s="20" t="n"/>
      <c r="C297" s="20" t="n"/>
      <c r="D297" s="19" t="n"/>
      <c r="E297" s="20" t="n"/>
      <c r="F297" s="20" t="n"/>
      <c r="G297" s="21" t="n"/>
      <c r="H297" s="22" t="n"/>
      <c r="I297" s="22" t="n"/>
      <c r="J297" s="23">
        <f>IF(A297="","",IFERROR(SUMIFS('Mouvements'!$F$6:$F$500,'Mouvements'!$C$6:$C$500,A297,'Mouvements'!$E$6:$E$500,"Entrée - achat")+SUMIFS('Mouvements'!$F$6:$F$500,'Mouvements'!$C$6:$C$500,A297,'Mouvements'!$E$6:$E$500,"Entrée - retour"),0))</f>
        <v/>
      </c>
      <c r="K297" s="23">
        <f>IF(A297="","",IFERROR(SUMIFS('Mouvements'!$F$6:$F$500,'Mouvements'!$C$6:$C$500,A297,'Mouvements'!$E$6:$E$500,"Sortie - production")+SUMIFS('Mouvements'!$F$6:$F$500,'Mouvements'!$C$6:$C$500,A297,'Mouvements'!$E$6:$E$500,"Sortie - perte"),0))</f>
        <v/>
      </c>
      <c r="L297" s="23">
        <f>IF(A297="","",IFERROR(SUMIFS('Mouvements'!$F$6:$F$500,'Mouvements'!$C$6:$C$500,A297,'Mouvements'!$E$6:$E$500,"Ajustement positif")-SUMIFS('Mouvements'!$F$6:$F$500,'Mouvements'!$C$6:$C$500,A297,'Mouvements'!$E$6:$E$500,"Ajustement négatif"),0))</f>
        <v/>
      </c>
      <c r="M297" s="23">
        <f>IF(A297="","",IFERROR(I297+J297-K297+L297,0))</f>
        <v/>
      </c>
      <c r="N297" s="10">
        <f>IF(A297="","",IFERROR(M297*G297,0))</f>
        <v/>
      </c>
      <c r="O297" s="9">
        <f>IF(A297="","",IF(M297&lt;0,"Stock négatif",IF(M297&lt;=H297,"À commander","Normal")))</f>
        <v/>
      </c>
    </row>
    <row r="298">
      <c r="A298" s="19" t="n"/>
      <c r="B298" s="20" t="n"/>
      <c r="C298" s="20" t="n"/>
      <c r="D298" s="19" t="n"/>
      <c r="E298" s="20" t="n"/>
      <c r="F298" s="20" t="n"/>
      <c r="G298" s="21" t="n"/>
      <c r="H298" s="22" t="n"/>
      <c r="I298" s="22" t="n"/>
      <c r="J298" s="23">
        <f>IF(A298="","",IFERROR(SUMIFS('Mouvements'!$F$6:$F$500,'Mouvements'!$C$6:$C$500,A298,'Mouvements'!$E$6:$E$500,"Entrée - achat")+SUMIFS('Mouvements'!$F$6:$F$500,'Mouvements'!$C$6:$C$500,A298,'Mouvements'!$E$6:$E$500,"Entrée - retour"),0))</f>
        <v/>
      </c>
      <c r="K298" s="23">
        <f>IF(A298="","",IFERROR(SUMIFS('Mouvements'!$F$6:$F$500,'Mouvements'!$C$6:$C$500,A298,'Mouvements'!$E$6:$E$500,"Sortie - production")+SUMIFS('Mouvements'!$F$6:$F$500,'Mouvements'!$C$6:$C$500,A298,'Mouvements'!$E$6:$E$500,"Sortie - perte"),0))</f>
        <v/>
      </c>
      <c r="L298" s="23">
        <f>IF(A298="","",IFERROR(SUMIFS('Mouvements'!$F$6:$F$500,'Mouvements'!$C$6:$C$500,A298,'Mouvements'!$E$6:$E$500,"Ajustement positif")-SUMIFS('Mouvements'!$F$6:$F$500,'Mouvements'!$C$6:$C$500,A298,'Mouvements'!$E$6:$E$500,"Ajustement négatif"),0))</f>
        <v/>
      </c>
      <c r="M298" s="23">
        <f>IF(A298="","",IFERROR(I298+J298-K298+L298,0))</f>
        <v/>
      </c>
      <c r="N298" s="10">
        <f>IF(A298="","",IFERROR(M298*G298,0))</f>
        <v/>
      </c>
      <c r="O298" s="9">
        <f>IF(A298="","",IF(M298&lt;0,"Stock négatif",IF(M298&lt;=H298,"À commander","Normal")))</f>
        <v/>
      </c>
    </row>
    <row r="299">
      <c r="A299" s="19" t="n"/>
      <c r="B299" s="20" t="n"/>
      <c r="C299" s="20" t="n"/>
      <c r="D299" s="19" t="n"/>
      <c r="E299" s="20" t="n"/>
      <c r="F299" s="20" t="n"/>
      <c r="G299" s="21" t="n"/>
      <c r="H299" s="22" t="n"/>
      <c r="I299" s="22" t="n"/>
      <c r="J299" s="23">
        <f>IF(A299="","",IFERROR(SUMIFS('Mouvements'!$F$6:$F$500,'Mouvements'!$C$6:$C$500,A299,'Mouvements'!$E$6:$E$500,"Entrée - achat")+SUMIFS('Mouvements'!$F$6:$F$500,'Mouvements'!$C$6:$C$500,A299,'Mouvements'!$E$6:$E$500,"Entrée - retour"),0))</f>
        <v/>
      </c>
      <c r="K299" s="23">
        <f>IF(A299="","",IFERROR(SUMIFS('Mouvements'!$F$6:$F$500,'Mouvements'!$C$6:$C$500,A299,'Mouvements'!$E$6:$E$500,"Sortie - production")+SUMIFS('Mouvements'!$F$6:$F$500,'Mouvements'!$C$6:$C$500,A299,'Mouvements'!$E$6:$E$500,"Sortie - perte"),0))</f>
        <v/>
      </c>
      <c r="L299" s="23">
        <f>IF(A299="","",IFERROR(SUMIFS('Mouvements'!$F$6:$F$500,'Mouvements'!$C$6:$C$500,A299,'Mouvements'!$E$6:$E$500,"Ajustement positif")-SUMIFS('Mouvements'!$F$6:$F$500,'Mouvements'!$C$6:$C$500,A299,'Mouvements'!$E$6:$E$500,"Ajustement négatif"),0))</f>
        <v/>
      </c>
      <c r="M299" s="23">
        <f>IF(A299="","",IFERROR(I299+J299-K299+L299,0))</f>
        <v/>
      </c>
      <c r="N299" s="10">
        <f>IF(A299="","",IFERROR(M299*G299,0))</f>
        <v/>
      </c>
      <c r="O299" s="9">
        <f>IF(A299="","",IF(M299&lt;0,"Stock négatif",IF(M299&lt;=H299,"À commander","Normal")))</f>
        <v/>
      </c>
    </row>
    <row r="300">
      <c r="A300" s="19" t="n"/>
      <c r="B300" s="20" t="n"/>
      <c r="C300" s="20" t="n"/>
      <c r="D300" s="19" t="n"/>
      <c r="E300" s="20" t="n"/>
      <c r="F300" s="20" t="n"/>
      <c r="G300" s="21" t="n"/>
      <c r="H300" s="22" t="n"/>
      <c r="I300" s="22" t="n"/>
      <c r="J300" s="23">
        <f>IF(A300="","",IFERROR(SUMIFS('Mouvements'!$F$6:$F$500,'Mouvements'!$C$6:$C$500,A300,'Mouvements'!$E$6:$E$500,"Entrée - achat")+SUMIFS('Mouvements'!$F$6:$F$500,'Mouvements'!$C$6:$C$500,A300,'Mouvements'!$E$6:$E$500,"Entrée - retour"),0))</f>
        <v/>
      </c>
      <c r="K300" s="23">
        <f>IF(A300="","",IFERROR(SUMIFS('Mouvements'!$F$6:$F$500,'Mouvements'!$C$6:$C$500,A300,'Mouvements'!$E$6:$E$500,"Sortie - production")+SUMIFS('Mouvements'!$F$6:$F$500,'Mouvements'!$C$6:$C$500,A300,'Mouvements'!$E$6:$E$500,"Sortie - perte"),0))</f>
        <v/>
      </c>
      <c r="L300" s="23">
        <f>IF(A300="","",IFERROR(SUMIFS('Mouvements'!$F$6:$F$500,'Mouvements'!$C$6:$C$500,A300,'Mouvements'!$E$6:$E$500,"Ajustement positif")-SUMIFS('Mouvements'!$F$6:$F$500,'Mouvements'!$C$6:$C$500,A300,'Mouvements'!$E$6:$E$500,"Ajustement négatif"),0))</f>
        <v/>
      </c>
      <c r="M300" s="23">
        <f>IF(A300="","",IFERROR(I300+J300-K300+L300,0))</f>
        <v/>
      </c>
      <c r="N300" s="10">
        <f>IF(A300="","",IFERROR(M300*G300,0))</f>
        <v/>
      </c>
      <c r="O300" s="9">
        <f>IF(A300="","",IF(M300&lt;0,"Stock négatif",IF(M300&lt;=H300,"À commander","Normal")))</f>
        <v/>
      </c>
    </row>
    <row r="301">
      <c r="A301" s="19" t="n"/>
      <c r="B301" s="20" t="n"/>
      <c r="C301" s="20" t="n"/>
      <c r="D301" s="19" t="n"/>
      <c r="E301" s="20" t="n"/>
      <c r="F301" s="20" t="n"/>
      <c r="G301" s="21" t="n"/>
      <c r="H301" s="22" t="n"/>
      <c r="I301" s="22" t="n"/>
      <c r="J301" s="23">
        <f>IF(A301="","",IFERROR(SUMIFS('Mouvements'!$F$6:$F$500,'Mouvements'!$C$6:$C$500,A301,'Mouvements'!$E$6:$E$500,"Entrée - achat")+SUMIFS('Mouvements'!$F$6:$F$500,'Mouvements'!$C$6:$C$500,A301,'Mouvements'!$E$6:$E$500,"Entrée - retour"),0))</f>
        <v/>
      </c>
      <c r="K301" s="23">
        <f>IF(A301="","",IFERROR(SUMIFS('Mouvements'!$F$6:$F$500,'Mouvements'!$C$6:$C$500,A301,'Mouvements'!$E$6:$E$500,"Sortie - production")+SUMIFS('Mouvements'!$F$6:$F$500,'Mouvements'!$C$6:$C$500,A301,'Mouvements'!$E$6:$E$500,"Sortie - perte"),0))</f>
        <v/>
      </c>
      <c r="L301" s="23">
        <f>IF(A301="","",IFERROR(SUMIFS('Mouvements'!$F$6:$F$500,'Mouvements'!$C$6:$C$500,A301,'Mouvements'!$E$6:$E$500,"Ajustement positif")-SUMIFS('Mouvements'!$F$6:$F$500,'Mouvements'!$C$6:$C$500,A301,'Mouvements'!$E$6:$E$500,"Ajustement négatif"),0))</f>
        <v/>
      </c>
      <c r="M301" s="23">
        <f>IF(A301="","",IFERROR(I301+J301-K301+L301,0))</f>
        <v/>
      </c>
      <c r="N301" s="10">
        <f>IF(A301="","",IFERROR(M301*G301,0))</f>
        <v/>
      </c>
      <c r="O301" s="9">
        <f>IF(A301="","",IF(M301&lt;0,"Stock négatif",IF(M301&lt;=H301,"À commander","Normal")))</f>
        <v/>
      </c>
    </row>
    <row r="302">
      <c r="A302" s="19" t="n"/>
      <c r="B302" s="20" t="n"/>
      <c r="C302" s="20" t="n"/>
      <c r="D302" s="19" t="n"/>
      <c r="E302" s="20" t="n"/>
      <c r="F302" s="20" t="n"/>
      <c r="G302" s="21" t="n"/>
      <c r="H302" s="22" t="n"/>
      <c r="I302" s="22" t="n"/>
      <c r="J302" s="23">
        <f>IF(A302="","",IFERROR(SUMIFS('Mouvements'!$F$6:$F$500,'Mouvements'!$C$6:$C$500,A302,'Mouvements'!$E$6:$E$500,"Entrée - achat")+SUMIFS('Mouvements'!$F$6:$F$500,'Mouvements'!$C$6:$C$500,A302,'Mouvements'!$E$6:$E$500,"Entrée - retour"),0))</f>
        <v/>
      </c>
      <c r="K302" s="23">
        <f>IF(A302="","",IFERROR(SUMIFS('Mouvements'!$F$6:$F$500,'Mouvements'!$C$6:$C$500,A302,'Mouvements'!$E$6:$E$500,"Sortie - production")+SUMIFS('Mouvements'!$F$6:$F$500,'Mouvements'!$C$6:$C$500,A302,'Mouvements'!$E$6:$E$500,"Sortie - perte"),0))</f>
        <v/>
      </c>
      <c r="L302" s="23">
        <f>IF(A302="","",IFERROR(SUMIFS('Mouvements'!$F$6:$F$500,'Mouvements'!$C$6:$C$500,A302,'Mouvements'!$E$6:$E$500,"Ajustement positif")-SUMIFS('Mouvements'!$F$6:$F$500,'Mouvements'!$C$6:$C$500,A302,'Mouvements'!$E$6:$E$500,"Ajustement négatif"),0))</f>
        <v/>
      </c>
      <c r="M302" s="23">
        <f>IF(A302="","",IFERROR(I302+J302-K302+L302,0))</f>
        <v/>
      </c>
      <c r="N302" s="10">
        <f>IF(A302="","",IFERROR(M302*G302,0))</f>
        <v/>
      </c>
      <c r="O302" s="9">
        <f>IF(A302="","",IF(M302&lt;0,"Stock négatif",IF(M302&lt;=H302,"À commander","Normal")))</f>
        <v/>
      </c>
    </row>
    <row r="303">
      <c r="A303" s="19" t="n"/>
      <c r="B303" s="20" t="n"/>
      <c r="C303" s="20" t="n"/>
      <c r="D303" s="19" t="n"/>
      <c r="E303" s="20" t="n"/>
      <c r="F303" s="20" t="n"/>
      <c r="G303" s="21" t="n"/>
      <c r="H303" s="22" t="n"/>
      <c r="I303" s="22" t="n"/>
      <c r="J303" s="23">
        <f>IF(A303="","",IFERROR(SUMIFS('Mouvements'!$F$6:$F$500,'Mouvements'!$C$6:$C$500,A303,'Mouvements'!$E$6:$E$500,"Entrée - achat")+SUMIFS('Mouvements'!$F$6:$F$500,'Mouvements'!$C$6:$C$500,A303,'Mouvements'!$E$6:$E$500,"Entrée - retour"),0))</f>
        <v/>
      </c>
      <c r="K303" s="23">
        <f>IF(A303="","",IFERROR(SUMIFS('Mouvements'!$F$6:$F$500,'Mouvements'!$C$6:$C$500,A303,'Mouvements'!$E$6:$E$500,"Sortie - production")+SUMIFS('Mouvements'!$F$6:$F$500,'Mouvements'!$C$6:$C$500,A303,'Mouvements'!$E$6:$E$500,"Sortie - perte"),0))</f>
        <v/>
      </c>
      <c r="L303" s="23">
        <f>IF(A303="","",IFERROR(SUMIFS('Mouvements'!$F$6:$F$500,'Mouvements'!$C$6:$C$500,A303,'Mouvements'!$E$6:$E$500,"Ajustement positif")-SUMIFS('Mouvements'!$F$6:$F$500,'Mouvements'!$C$6:$C$500,A303,'Mouvements'!$E$6:$E$500,"Ajustement négatif"),0))</f>
        <v/>
      </c>
      <c r="M303" s="23">
        <f>IF(A303="","",IFERROR(I303+J303-K303+L303,0))</f>
        <v/>
      </c>
      <c r="N303" s="10">
        <f>IF(A303="","",IFERROR(M303*G303,0))</f>
        <v/>
      </c>
      <c r="O303" s="9">
        <f>IF(A303="","",IF(M303&lt;0,"Stock négatif",IF(M303&lt;=H303,"À commander","Normal")))</f>
        <v/>
      </c>
    </row>
    <row r="304">
      <c r="A304" s="19" t="n"/>
      <c r="B304" s="20" t="n"/>
      <c r="C304" s="20" t="n"/>
      <c r="D304" s="19" t="n"/>
      <c r="E304" s="20" t="n"/>
      <c r="F304" s="20" t="n"/>
      <c r="G304" s="21" t="n"/>
      <c r="H304" s="22" t="n"/>
      <c r="I304" s="22" t="n"/>
      <c r="J304" s="23">
        <f>IF(A304="","",IFERROR(SUMIFS('Mouvements'!$F$6:$F$500,'Mouvements'!$C$6:$C$500,A304,'Mouvements'!$E$6:$E$500,"Entrée - achat")+SUMIFS('Mouvements'!$F$6:$F$500,'Mouvements'!$C$6:$C$500,A304,'Mouvements'!$E$6:$E$500,"Entrée - retour"),0))</f>
        <v/>
      </c>
      <c r="K304" s="23">
        <f>IF(A304="","",IFERROR(SUMIFS('Mouvements'!$F$6:$F$500,'Mouvements'!$C$6:$C$500,A304,'Mouvements'!$E$6:$E$500,"Sortie - production")+SUMIFS('Mouvements'!$F$6:$F$500,'Mouvements'!$C$6:$C$500,A304,'Mouvements'!$E$6:$E$500,"Sortie - perte"),0))</f>
        <v/>
      </c>
      <c r="L304" s="23">
        <f>IF(A304="","",IFERROR(SUMIFS('Mouvements'!$F$6:$F$500,'Mouvements'!$C$6:$C$500,A304,'Mouvements'!$E$6:$E$500,"Ajustement positif")-SUMIFS('Mouvements'!$F$6:$F$500,'Mouvements'!$C$6:$C$500,A304,'Mouvements'!$E$6:$E$500,"Ajustement négatif"),0))</f>
        <v/>
      </c>
      <c r="M304" s="23">
        <f>IF(A304="","",IFERROR(I304+J304-K304+L304,0))</f>
        <v/>
      </c>
      <c r="N304" s="10">
        <f>IF(A304="","",IFERROR(M304*G304,0))</f>
        <v/>
      </c>
      <c r="O304" s="9">
        <f>IF(A304="","",IF(M304&lt;0,"Stock négatif",IF(M304&lt;=H304,"À commander","Normal")))</f>
        <v/>
      </c>
    </row>
    <row r="305">
      <c r="A305" s="19" t="n"/>
      <c r="B305" s="20" t="n"/>
      <c r="C305" s="20" t="n"/>
      <c r="D305" s="19" t="n"/>
      <c r="E305" s="20" t="n"/>
      <c r="F305" s="20" t="n"/>
      <c r="G305" s="21" t="n"/>
      <c r="H305" s="22" t="n"/>
      <c r="I305" s="22" t="n"/>
      <c r="J305" s="23">
        <f>IF(A305="","",IFERROR(SUMIFS('Mouvements'!$F$6:$F$500,'Mouvements'!$C$6:$C$500,A305,'Mouvements'!$E$6:$E$500,"Entrée - achat")+SUMIFS('Mouvements'!$F$6:$F$500,'Mouvements'!$C$6:$C$500,A305,'Mouvements'!$E$6:$E$500,"Entrée - retour"),0))</f>
        <v/>
      </c>
      <c r="K305" s="23">
        <f>IF(A305="","",IFERROR(SUMIFS('Mouvements'!$F$6:$F$500,'Mouvements'!$C$6:$C$500,A305,'Mouvements'!$E$6:$E$500,"Sortie - production")+SUMIFS('Mouvements'!$F$6:$F$500,'Mouvements'!$C$6:$C$500,A305,'Mouvements'!$E$6:$E$500,"Sortie - perte"),0))</f>
        <v/>
      </c>
      <c r="L305" s="23">
        <f>IF(A305="","",IFERROR(SUMIFS('Mouvements'!$F$6:$F$500,'Mouvements'!$C$6:$C$500,A305,'Mouvements'!$E$6:$E$500,"Ajustement positif")-SUMIFS('Mouvements'!$F$6:$F$500,'Mouvements'!$C$6:$C$500,A305,'Mouvements'!$E$6:$E$500,"Ajustement négatif"),0))</f>
        <v/>
      </c>
      <c r="M305" s="23">
        <f>IF(A305="","",IFERROR(I305+J305-K305+L305,0))</f>
        <v/>
      </c>
      <c r="N305" s="10">
        <f>IF(A305="","",IFERROR(M305*G305,0))</f>
        <v/>
      </c>
      <c r="O305" s="9">
        <f>IF(A305="","",IF(M305&lt;0,"Stock négatif",IF(M305&lt;=H305,"À commander","Normal")))</f>
        <v/>
      </c>
    </row>
    <row r="306">
      <c r="A306" s="19" t="n"/>
      <c r="B306" s="20" t="n"/>
      <c r="C306" s="20" t="n"/>
      <c r="D306" s="19" t="n"/>
      <c r="E306" s="20" t="n"/>
      <c r="F306" s="20" t="n"/>
      <c r="G306" s="21" t="n"/>
      <c r="H306" s="22" t="n"/>
      <c r="I306" s="22" t="n"/>
      <c r="J306" s="23">
        <f>IF(A306="","",IFERROR(SUMIFS('Mouvements'!$F$6:$F$500,'Mouvements'!$C$6:$C$500,A306,'Mouvements'!$E$6:$E$500,"Entrée - achat")+SUMIFS('Mouvements'!$F$6:$F$500,'Mouvements'!$C$6:$C$500,A306,'Mouvements'!$E$6:$E$500,"Entrée - retour"),0))</f>
        <v/>
      </c>
      <c r="K306" s="23">
        <f>IF(A306="","",IFERROR(SUMIFS('Mouvements'!$F$6:$F$500,'Mouvements'!$C$6:$C$500,A306,'Mouvements'!$E$6:$E$500,"Sortie - production")+SUMIFS('Mouvements'!$F$6:$F$500,'Mouvements'!$C$6:$C$500,A306,'Mouvements'!$E$6:$E$500,"Sortie - perte"),0))</f>
        <v/>
      </c>
      <c r="L306" s="23">
        <f>IF(A306="","",IFERROR(SUMIFS('Mouvements'!$F$6:$F$500,'Mouvements'!$C$6:$C$500,A306,'Mouvements'!$E$6:$E$500,"Ajustement positif")-SUMIFS('Mouvements'!$F$6:$F$500,'Mouvements'!$C$6:$C$500,A306,'Mouvements'!$E$6:$E$500,"Ajustement négatif"),0))</f>
        <v/>
      </c>
      <c r="M306" s="23">
        <f>IF(A306="","",IFERROR(I306+J306-K306+L306,0))</f>
        <v/>
      </c>
      <c r="N306" s="10">
        <f>IF(A306="","",IFERROR(M306*G306,0))</f>
        <v/>
      </c>
      <c r="O306" s="9">
        <f>IF(A306="","",IF(M306&lt;0,"Stock négatif",IF(M306&lt;=H306,"À commander","Normal")))</f>
        <v/>
      </c>
    </row>
    <row r="307">
      <c r="A307" s="19" t="n"/>
      <c r="B307" s="20" t="n"/>
      <c r="C307" s="20" t="n"/>
      <c r="D307" s="19" t="n"/>
      <c r="E307" s="20" t="n"/>
      <c r="F307" s="20" t="n"/>
      <c r="G307" s="21" t="n"/>
      <c r="H307" s="22" t="n"/>
      <c r="I307" s="22" t="n"/>
      <c r="J307" s="23">
        <f>IF(A307="","",IFERROR(SUMIFS('Mouvements'!$F$6:$F$500,'Mouvements'!$C$6:$C$500,A307,'Mouvements'!$E$6:$E$500,"Entrée - achat")+SUMIFS('Mouvements'!$F$6:$F$500,'Mouvements'!$C$6:$C$500,A307,'Mouvements'!$E$6:$E$500,"Entrée - retour"),0))</f>
        <v/>
      </c>
      <c r="K307" s="23">
        <f>IF(A307="","",IFERROR(SUMIFS('Mouvements'!$F$6:$F$500,'Mouvements'!$C$6:$C$500,A307,'Mouvements'!$E$6:$E$500,"Sortie - production")+SUMIFS('Mouvements'!$F$6:$F$500,'Mouvements'!$C$6:$C$500,A307,'Mouvements'!$E$6:$E$500,"Sortie - perte"),0))</f>
        <v/>
      </c>
      <c r="L307" s="23">
        <f>IF(A307="","",IFERROR(SUMIFS('Mouvements'!$F$6:$F$500,'Mouvements'!$C$6:$C$500,A307,'Mouvements'!$E$6:$E$500,"Ajustement positif")-SUMIFS('Mouvements'!$F$6:$F$500,'Mouvements'!$C$6:$C$500,A307,'Mouvements'!$E$6:$E$500,"Ajustement négatif"),0))</f>
        <v/>
      </c>
      <c r="M307" s="23">
        <f>IF(A307="","",IFERROR(I307+J307-K307+L307,0))</f>
        <v/>
      </c>
      <c r="N307" s="10">
        <f>IF(A307="","",IFERROR(M307*G307,0))</f>
        <v/>
      </c>
      <c r="O307" s="9">
        <f>IF(A307="","",IF(M307&lt;0,"Stock négatif",IF(M307&lt;=H307,"À commander","Normal")))</f>
        <v/>
      </c>
    </row>
    <row r="308">
      <c r="A308" s="19" t="n"/>
      <c r="B308" s="20" t="n"/>
      <c r="C308" s="20" t="n"/>
      <c r="D308" s="19" t="n"/>
      <c r="E308" s="20" t="n"/>
      <c r="F308" s="20" t="n"/>
      <c r="G308" s="21" t="n"/>
      <c r="H308" s="22" t="n"/>
      <c r="I308" s="22" t="n"/>
      <c r="J308" s="23">
        <f>IF(A308="","",IFERROR(SUMIFS('Mouvements'!$F$6:$F$500,'Mouvements'!$C$6:$C$500,A308,'Mouvements'!$E$6:$E$500,"Entrée - achat")+SUMIFS('Mouvements'!$F$6:$F$500,'Mouvements'!$C$6:$C$500,A308,'Mouvements'!$E$6:$E$500,"Entrée - retour"),0))</f>
        <v/>
      </c>
      <c r="K308" s="23">
        <f>IF(A308="","",IFERROR(SUMIFS('Mouvements'!$F$6:$F$500,'Mouvements'!$C$6:$C$500,A308,'Mouvements'!$E$6:$E$500,"Sortie - production")+SUMIFS('Mouvements'!$F$6:$F$500,'Mouvements'!$C$6:$C$500,A308,'Mouvements'!$E$6:$E$500,"Sortie - perte"),0))</f>
        <v/>
      </c>
      <c r="L308" s="23">
        <f>IF(A308="","",IFERROR(SUMIFS('Mouvements'!$F$6:$F$500,'Mouvements'!$C$6:$C$500,A308,'Mouvements'!$E$6:$E$500,"Ajustement positif")-SUMIFS('Mouvements'!$F$6:$F$500,'Mouvements'!$C$6:$C$500,A308,'Mouvements'!$E$6:$E$500,"Ajustement négatif"),0))</f>
        <v/>
      </c>
      <c r="M308" s="23">
        <f>IF(A308="","",IFERROR(I308+J308-K308+L308,0))</f>
        <v/>
      </c>
      <c r="N308" s="10">
        <f>IF(A308="","",IFERROR(M308*G308,0))</f>
        <v/>
      </c>
      <c r="O308" s="9">
        <f>IF(A308="","",IF(M308&lt;0,"Stock négatif",IF(M308&lt;=H308,"À commander","Normal")))</f>
        <v/>
      </c>
    </row>
    <row r="309">
      <c r="A309" s="19" t="n"/>
      <c r="B309" s="20" t="n"/>
      <c r="C309" s="20" t="n"/>
      <c r="D309" s="19" t="n"/>
      <c r="E309" s="20" t="n"/>
      <c r="F309" s="20" t="n"/>
      <c r="G309" s="21" t="n"/>
      <c r="H309" s="22" t="n"/>
      <c r="I309" s="22" t="n"/>
      <c r="J309" s="23">
        <f>IF(A309="","",IFERROR(SUMIFS('Mouvements'!$F$6:$F$500,'Mouvements'!$C$6:$C$500,A309,'Mouvements'!$E$6:$E$500,"Entrée - achat")+SUMIFS('Mouvements'!$F$6:$F$500,'Mouvements'!$C$6:$C$500,A309,'Mouvements'!$E$6:$E$500,"Entrée - retour"),0))</f>
        <v/>
      </c>
      <c r="K309" s="23">
        <f>IF(A309="","",IFERROR(SUMIFS('Mouvements'!$F$6:$F$500,'Mouvements'!$C$6:$C$500,A309,'Mouvements'!$E$6:$E$500,"Sortie - production")+SUMIFS('Mouvements'!$F$6:$F$500,'Mouvements'!$C$6:$C$500,A309,'Mouvements'!$E$6:$E$500,"Sortie - perte"),0))</f>
        <v/>
      </c>
      <c r="L309" s="23">
        <f>IF(A309="","",IFERROR(SUMIFS('Mouvements'!$F$6:$F$500,'Mouvements'!$C$6:$C$500,A309,'Mouvements'!$E$6:$E$500,"Ajustement positif")-SUMIFS('Mouvements'!$F$6:$F$500,'Mouvements'!$C$6:$C$500,A309,'Mouvements'!$E$6:$E$500,"Ajustement négatif"),0))</f>
        <v/>
      </c>
      <c r="M309" s="23">
        <f>IF(A309="","",IFERROR(I309+J309-K309+L309,0))</f>
        <v/>
      </c>
      <c r="N309" s="10">
        <f>IF(A309="","",IFERROR(M309*G309,0))</f>
        <v/>
      </c>
      <c r="O309" s="9">
        <f>IF(A309="","",IF(M309&lt;0,"Stock négatif",IF(M309&lt;=H309,"À commander","Normal")))</f>
        <v/>
      </c>
    </row>
    <row r="310">
      <c r="A310" s="19" t="n"/>
      <c r="B310" s="20" t="n"/>
      <c r="C310" s="20" t="n"/>
      <c r="D310" s="19" t="n"/>
      <c r="E310" s="20" t="n"/>
      <c r="F310" s="20" t="n"/>
      <c r="G310" s="21" t="n"/>
      <c r="H310" s="22" t="n"/>
      <c r="I310" s="22" t="n"/>
      <c r="J310" s="23">
        <f>IF(A310="","",IFERROR(SUMIFS('Mouvements'!$F$6:$F$500,'Mouvements'!$C$6:$C$500,A310,'Mouvements'!$E$6:$E$500,"Entrée - achat")+SUMIFS('Mouvements'!$F$6:$F$500,'Mouvements'!$C$6:$C$500,A310,'Mouvements'!$E$6:$E$500,"Entrée - retour"),0))</f>
        <v/>
      </c>
      <c r="K310" s="23">
        <f>IF(A310="","",IFERROR(SUMIFS('Mouvements'!$F$6:$F$500,'Mouvements'!$C$6:$C$500,A310,'Mouvements'!$E$6:$E$500,"Sortie - production")+SUMIFS('Mouvements'!$F$6:$F$500,'Mouvements'!$C$6:$C$500,A310,'Mouvements'!$E$6:$E$500,"Sortie - perte"),0))</f>
        <v/>
      </c>
      <c r="L310" s="23">
        <f>IF(A310="","",IFERROR(SUMIFS('Mouvements'!$F$6:$F$500,'Mouvements'!$C$6:$C$500,A310,'Mouvements'!$E$6:$E$500,"Ajustement positif")-SUMIFS('Mouvements'!$F$6:$F$500,'Mouvements'!$C$6:$C$500,A310,'Mouvements'!$E$6:$E$500,"Ajustement négatif"),0))</f>
        <v/>
      </c>
      <c r="M310" s="23">
        <f>IF(A310="","",IFERROR(I310+J310-K310+L310,0))</f>
        <v/>
      </c>
      <c r="N310" s="10">
        <f>IF(A310="","",IFERROR(M310*G310,0))</f>
        <v/>
      </c>
      <c r="O310" s="9">
        <f>IF(A310="","",IF(M310&lt;0,"Stock négatif",IF(M310&lt;=H310,"À commander","Normal")))</f>
        <v/>
      </c>
    </row>
    <row r="311">
      <c r="A311" s="19" t="n"/>
      <c r="B311" s="20" t="n"/>
      <c r="C311" s="20" t="n"/>
      <c r="D311" s="19" t="n"/>
      <c r="E311" s="20" t="n"/>
      <c r="F311" s="20" t="n"/>
      <c r="G311" s="21" t="n"/>
      <c r="H311" s="22" t="n"/>
      <c r="I311" s="22" t="n"/>
      <c r="J311" s="23">
        <f>IF(A311="","",IFERROR(SUMIFS('Mouvements'!$F$6:$F$500,'Mouvements'!$C$6:$C$500,A311,'Mouvements'!$E$6:$E$500,"Entrée - achat")+SUMIFS('Mouvements'!$F$6:$F$500,'Mouvements'!$C$6:$C$500,A311,'Mouvements'!$E$6:$E$500,"Entrée - retour"),0))</f>
        <v/>
      </c>
      <c r="K311" s="23">
        <f>IF(A311="","",IFERROR(SUMIFS('Mouvements'!$F$6:$F$500,'Mouvements'!$C$6:$C$500,A311,'Mouvements'!$E$6:$E$500,"Sortie - production")+SUMIFS('Mouvements'!$F$6:$F$500,'Mouvements'!$C$6:$C$500,A311,'Mouvements'!$E$6:$E$500,"Sortie - perte"),0))</f>
        <v/>
      </c>
      <c r="L311" s="23">
        <f>IF(A311="","",IFERROR(SUMIFS('Mouvements'!$F$6:$F$500,'Mouvements'!$C$6:$C$500,A311,'Mouvements'!$E$6:$E$500,"Ajustement positif")-SUMIFS('Mouvements'!$F$6:$F$500,'Mouvements'!$C$6:$C$500,A311,'Mouvements'!$E$6:$E$500,"Ajustement négatif"),0))</f>
        <v/>
      </c>
      <c r="M311" s="23">
        <f>IF(A311="","",IFERROR(I311+J311-K311+L311,0))</f>
        <v/>
      </c>
      <c r="N311" s="10">
        <f>IF(A311="","",IFERROR(M311*G311,0))</f>
        <v/>
      </c>
      <c r="O311" s="9">
        <f>IF(A311="","",IF(M311&lt;0,"Stock négatif",IF(M311&lt;=H311,"À commander","Normal")))</f>
        <v/>
      </c>
    </row>
    <row r="312">
      <c r="A312" s="19" t="n"/>
      <c r="B312" s="20" t="n"/>
      <c r="C312" s="20" t="n"/>
      <c r="D312" s="19" t="n"/>
      <c r="E312" s="20" t="n"/>
      <c r="F312" s="20" t="n"/>
      <c r="G312" s="21" t="n"/>
      <c r="H312" s="22" t="n"/>
      <c r="I312" s="22" t="n"/>
      <c r="J312" s="23">
        <f>IF(A312="","",IFERROR(SUMIFS('Mouvements'!$F$6:$F$500,'Mouvements'!$C$6:$C$500,A312,'Mouvements'!$E$6:$E$500,"Entrée - achat")+SUMIFS('Mouvements'!$F$6:$F$500,'Mouvements'!$C$6:$C$500,A312,'Mouvements'!$E$6:$E$500,"Entrée - retour"),0))</f>
        <v/>
      </c>
      <c r="K312" s="23">
        <f>IF(A312="","",IFERROR(SUMIFS('Mouvements'!$F$6:$F$500,'Mouvements'!$C$6:$C$500,A312,'Mouvements'!$E$6:$E$500,"Sortie - production")+SUMIFS('Mouvements'!$F$6:$F$500,'Mouvements'!$C$6:$C$500,A312,'Mouvements'!$E$6:$E$500,"Sortie - perte"),0))</f>
        <v/>
      </c>
      <c r="L312" s="23">
        <f>IF(A312="","",IFERROR(SUMIFS('Mouvements'!$F$6:$F$500,'Mouvements'!$C$6:$C$500,A312,'Mouvements'!$E$6:$E$500,"Ajustement positif")-SUMIFS('Mouvements'!$F$6:$F$500,'Mouvements'!$C$6:$C$500,A312,'Mouvements'!$E$6:$E$500,"Ajustement négatif"),0))</f>
        <v/>
      </c>
      <c r="M312" s="23">
        <f>IF(A312="","",IFERROR(I312+J312-K312+L312,0))</f>
        <v/>
      </c>
      <c r="N312" s="10">
        <f>IF(A312="","",IFERROR(M312*G312,0))</f>
        <v/>
      </c>
      <c r="O312" s="9">
        <f>IF(A312="","",IF(M312&lt;0,"Stock négatif",IF(M312&lt;=H312,"À commander","Normal")))</f>
        <v/>
      </c>
    </row>
    <row r="313">
      <c r="A313" s="19" t="n"/>
      <c r="B313" s="20" t="n"/>
      <c r="C313" s="20" t="n"/>
      <c r="D313" s="19" t="n"/>
      <c r="E313" s="20" t="n"/>
      <c r="F313" s="20" t="n"/>
      <c r="G313" s="21" t="n"/>
      <c r="H313" s="22" t="n"/>
      <c r="I313" s="22" t="n"/>
      <c r="J313" s="23">
        <f>IF(A313="","",IFERROR(SUMIFS('Mouvements'!$F$6:$F$500,'Mouvements'!$C$6:$C$500,A313,'Mouvements'!$E$6:$E$500,"Entrée - achat")+SUMIFS('Mouvements'!$F$6:$F$500,'Mouvements'!$C$6:$C$500,A313,'Mouvements'!$E$6:$E$500,"Entrée - retour"),0))</f>
        <v/>
      </c>
      <c r="K313" s="23">
        <f>IF(A313="","",IFERROR(SUMIFS('Mouvements'!$F$6:$F$500,'Mouvements'!$C$6:$C$500,A313,'Mouvements'!$E$6:$E$500,"Sortie - production")+SUMIFS('Mouvements'!$F$6:$F$500,'Mouvements'!$C$6:$C$500,A313,'Mouvements'!$E$6:$E$500,"Sortie - perte"),0))</f>
        <v/>
      </c>
      <c r="L313" s="23">
        <f>IF(A313="","",IFERROR(SUMIFS('Mouvements'!$F$6:$F$500,'Mouvements'!$C$6:$C$500,A313,'Mouvements'!$E$6:$E$500,"Ajustement positif")-SUMIFS('Mouvements'!$F$6:$F$500,'Mouvements'!$C$6:$C$500,A313,'Mouvements'!$E$6:$E$500,"Ajustement négatif"),0))</f>
        <v/>
      </c>
      <c r="M313" s="23">
        <f>IF(A313="","",IFERROR(I313+J313-K313+L313,0))</f>
        <v/>
      </c>
      <c r="N313" s="10">
        <f>IF(A313="","",IFERROR(M313*G313,0))</f>
        <v/>
      </c>
      <c r="O313" s="9">
        <f>IF(A313="","",IF(M313&lt;0,"Stock négatif",IF(M313&lt;=H313,"À commander","Normal")))</f>
        <v/>
      </c>
    </row>
    <row r="314">
      <c r="A314" s="19" t="n"/>
      <c r="B314" s="20" t="n"/>
      <c r="C314" s="20" t="n"/>
      <c r="D314" s="19" t="n"/>
      <c r="E314" s="20" t="n"/>
      <c r="F314" s="20" t="n"/>
      <c r="G314" s="21" t="n"/>
      <c r="H314" s="22" t="n"/>
      <c r="I314" s="22" t="n"/>
      <c r="J314" s="23">
        <f>IF(A314="","",IFERROR(SUMIFS('Mouvements'!$F$6:$F$500,'Mouvements'!$C$6:$C$500,A314,'Mouvements'!$E$6:$E$500,"Entrée - achat")+SUMIFS('Mouvements'!$F$6:$F$500,'Mouvements'!$C$6:$C$500,A314,'Mouvements'!$E$6:$E$500,"Entrée - retour"),0))</f>
        <v/>
      </c>
      <c r="K314" s="23">
        <f>IF(A314="","",IFERROR(SUMIFS('Mouvements'!$F$6:$F$500,'Mouvements'!$C$6:$C$500,A314,'Mouvements'!$E$6:$E$500,"Sortie - production")+SUMIFS('Mouvements'!$F$6:$F$500,'Mouvements'!$C$6:$C$500,A314,'Mouvements'!$E$6:$E$500,"Sortie - perte"),0))</f>
        <v/>
      </c>
      <c r="L314" s="23">
        <f>IF(A314="","",IFERROR(SUMIFS('Mouvements'!$F$6:$F$500,'Mouvements'!$C$6:$C$500,A314,'Mouvements'!$E$6:$E$500,"Ajustement positif")-SUMIFS('Mouvements'!$F$6:$F$500,'Mouvements'!$C$6:$C$500,A314,'Mouvements'!$E$6:$E$500,"Ajustement négatif"),0))</f>
        <v/>
      </c>
      <c r="M314" s="23">
        <f>IF(A314="","",IFERROR(I314+J314-K314+L314,0))</f>
        <v/>
      </c>
      <c r="N314" s="10">
        <f>IF(A314="","",IFERROR(M314*G314,0))</f>
        <v/>
      </c>
      <c r="O314" s="9">
        <f>IF(A314="","",IF(M314&lt;0,"Stock négatif",IF(M314&lt;=H314,"À commander","Normal")))</f>
        <v/>
      </c>
    </row>
    <row r="315">
      <c r="A315" s="19" t="n"/>
      <c r="B315" s="20" t="n"/>
      <c r="C315" s="20" t="n"/>
      <c r="D315" s="19" t="n"/>
      <c r="E315" s="20" t="n"/>
      <c r="F315" s="20" t="n"/>
      <c r="G315" s="21" t="n"/>
      <c r="H315" s="22" t="n"/>
      <c r="I315" s="22" t="n"/>
      <c r="J315" s="23">
        <f>IF(A315="","",IFERROR(SUMIFS('Mouvements'!$F$6:$F$500,'Mouvements'!$C$6:$C$500,A315,'Mouvements'!$E$6:$E$500,"Entrée - achat")+SUMIFS('Mouvements'!$F$6:$F$500,'Mouvements'!$C$6:$C$500,A315,'Mouvements'!$E$6:$E$500,"Entrée - retour"),0))</f>
        <v/>
      </c>
      <c r="K315" s="23">
        <f>IF(A315="","",IFERROR(SUMIFS('Mouvements'!$F$6:$F$500,'Mouvements'!$C$6:$C$500,A315,'Mouvements'!$E$6:$E$500,"Sortie - production")+SUMIFS('Mouvements'!$F$6:$F$500,'Mouvements'!$C$6:$C$500,A315,'Mouvements'!$E$6:$E$500,"Sortie - perte"),0))</f>
        <v/>
      </c>
      <c r="L315" s="23">
        <f>IF(A315="","",IFERROR(SUMIFS('Mouvements'!$F$6:$F$500,'Mouvements'!$C$6:$C$500,A315,'Mouvements'!$E$6:$E$500,"Ajustement positif")-SUMIFS('Mouvements'!$F$6:$F$500,'Mouvements'!$C$6:$C$500,A315,'Mouvements'!$E$6:$E$500,"Ajustement négatif"),0))</f>
        <v/>
      </c>
      <c r="M315" s="23">
        <f>IF(A315="","",IFERROR(I315+J315-K315+L315,0))</f>
        <v/>
      </c>
      <c r="N315" s="10">
        <f>IF(A315="","",IFERROR(M315*G315,0))</f>
        <v/>
      </c>
      <c r="O315" s="9">
        <f>IF(A315="","",IF(M315&lt;0,"Stock négatif",IF(M315&lt;=H315,"À commander","Normal")))</f>
        <v/>
      </c>
    </row>
    <row r="316">
      <c r="A316" s="19" t="n"/>
      <c r="B316" s="20" t="n"/>
      <c r="C316" s="20" t="n"/>
      <c r="D316" s="19" t="n"/>
      <c r="E316" s="20" t="n"/>
      <c r="F316" s="20" t="n"/>
      <c r="G316" s="21" t="n"/>
      <c r="H316" s="22" t="n"/>
      <c r="I316" s="22" t="n"/>
      <c r="J316" s="23">
        <f>IF(A316="","",IFERROR(SUMIFS('Mouvements'!$F$6:$F$500,'Mouvements'!$C$6:$C$500,A316,'Mouvements'!$E$6:$E$500,"Entrée - achat")+SUMIFS('Mouvements'!$F$6:$F$500,'Mouvements'!$C$6:$C$500,A316,'Mouvements'!$E$6:$E$500,"Entrée - retour"),0))</f>
        <v/>
      </c>
      <c r="K316" s="23">
        <f>IF(A316="","",IFERROR(SUMIFS('Mouvements'!$F$6:$F$500,'Mouvements'!$C$6:$C$500,A316,'Mouvements'!$E$6:$E$500,"Sortie - production")+SUMIFS('Mouvements'!$F$6:$F$500,'Mouvements'!$C$6:$C$500,A316,'Mouvements'!$E$6:$E$500,"Sortie - perte"),0))</f>
        <v/>
      </c>
      <c r="L316" s="23">
        <f>IF(A316="","",IFERROR(SUMIFS('Mouvements'!$F$6:$F$500,'Mouvements'!$C$6:$C$500,A316,'Mouvements'!$E$6:$E$500,"Ajustement positif")-SUMIFS('Mouvements'!$F$6:$F$500,'Mouvements'!$C$6:$C$500,A316,'Mouvements'!$E$6:$E$500,"Ajustement négatif"),0))</f>
        <v/>
      </c>
      <c r="M316" s="23">
        <f>IF(A316="","",IFERROR(I316+J316-K316+L316,0))</f>
        <v/>
      </c>
      <c r="N316" s="10">
        <f>IF(A316="","",IFERROR(M316*G316,0))</f>
        <v/>
      </c>
      <c r="O316" s="9">
        <f>IF(A316="","",IF(M316&lt;0,"Stock négatif",IF(M316&lt;=H316,"À commander","Normal")))</f>
        <v/>
      </c>
    </row>
    <row r="317">
      <c r="A317" s="19" t="n"/>
      <c r="B317" s="20" t="n"/>
      <c r="C317" s="20" t="n"/>
      <c r="D317" s="19" t="n"/>
      <c r="E317" s="20" t="n"/>
      <c r="F317" s="20" t="n"/>
      <c r="G317" s="21" t="n"/>
      <c r="H317" s="22" t="n"/>
      <c r="I317" s="22" t="n"/>
      <c r="J317" s="23">
        <f>IF(A317="","",IFERROR(SUMIFS('Mouvements'!$F$6:$F$500,'Mouvements'!$C$6:$C$500,A317,'Mouvements'!$E$6:$E$500,"Entrée - achat")+SUMIFS('Mouvements'!$F$6:$F$500,'Mouvements'!$C$6:$C$500,A317,'Mouvements'!$E$6:$E$500,"Entrée - retour"),0))</f>
        <v/>
      </c>
      <c r="K317" s="23">
        <f>IF(A317="","",IFERROR(SUMIFS('Mouvements'!$F$6:$F$500,'Mouvements'!$C$6:$C$500,A317,'Mouvements'!$E$6:$E$500,"Sortie - production")+SUMIFS('Mouvements'!$F$6:$F$500,'Mouvements'!$C$6:$C$500,A317,'Mouvements'!$E$6:$E$500,"Sortie - perte"),0))</f>
        <v/>
      </c>
      <c r="L317" s="23">
        <f>IF(A317="","",IFERROR(SUMIFS('Mouvements'!$F$6:$F$500,'Mouvements'!$C$6:$C$500,A317,'Mouvements'!$E$6:$E$500,"Ajustement positif")-SUMIFS('Mouvements'!$F$6:$F$500,'Mouvements'!$C$6:$C$500,A317,'Mouvements'!$E$6:$E$500,"Ajustement négatif"),0))</f>
        <v/>
      </c>
      <c r="M317" s="23">
        <f>IF(A317="","",IFERROR(I317+J317-K317+L317,0))</f>
        <v/>
      </c>
      <c r="N317" s="10">
        <f>IF(A317="","",IFERROR(M317*G317,0))</f>
        <v/>
      </c>
      <c r="O317" s="9">
        <f>IF(A317="","",IF(M317&lt;0,"Stock négatif",IF(M317&lt;=H317,"À commander","Normal")))</f>
        <v/>
      </c>
    </row>
    <row r="318">
      <c r="A318" s="19" t="n"/>
      <c r="B318" s="20" t="n"/>
      <c r="C318" s="20" t="n"/>
      <c r="D318" s="19" t="n"/>
      <c r="E318" s="20" t="n"/>
      <c r="F318" s="20" t="n"/>
      <c r="G318" s="21" t="n"/>
      <c r="H318" s="22" t="n"/>
      <c r="I318" s="22" t="n"/>
      <c r="J318" s="23">
        <f>IF(A318="","",IFERROR(SUMIFS('Mouvements'!$F$6:$F$500,'Mouvements'!$C$6:$C$500,A318,'Mouvements'!$E$6:$E$500,"Entrée - achat")+SUMIFS('Mouvements'!$F$6:$F$500,'Mouvements'!$C$6:$C$500,A318,'Mouvements'!$E$6:$E$500,"Entrée - retour"),0))</f>
        <v/>
      </c>
      <c r="K318" s="23">
        <f>IF(A318="","",IFERROR(SUMIFS('Mouvements'!$F$6:$F$500,'Mouvements'!$C$6:$C$500,A318,'Mouvements'!$E$6:$E$500,"Sortie - production")+SUMIFS('Mouvements'!$F$6:$F$500,'Mouvements'!$C$6:$C$500,A318,'Mouvements'!$E$6:$E$500,"Sortie - perte"),0))</f>
        <v/>
      </c>
      <c r="L318" s="23">
        <f>IF(A318="","",IFERROR(SUMIFS('Mouvements'!$F$6:$F$500,'Mouvements'!$C$6:$C$500,A318,'Mouvements'!$E$6:$E$500,"Ajustement positif")-SUMIFS('Mouvements'!$F$6:$F$500,'Mouvements'!$C$6:$C$500,A318,'Mouvements'!$E$6:$E$500,"Ajustement négatif"),0))</f>
        <v/>
      </c>
      <c r="M318" s="23">
        <f>IF(A318="","",IFERROR(I318+J318-K318+L318,0))</f>
        <v/>
      </c>
      <c r="N318" s="10">
        <f>IF(A318="","",IFERROR(M318*G318,0))</f>
        <v/>
      </c>
      <c r="O318" s="9">
        <f>IF(A318="","",IF(M318&lt;0,"Stock négatif",IF(M318&lt;=H318,"À commander","Normal")))</f>
        <v/>
      </c>
    </row>
    <row r="319">
      <c r="A319" s="19" t="n"/>
      <c r="B319" s="20" t="n"/>
      <c r="C319" s="20" t="n"/>
      <c r="D319" s="19" t="n"/>
      <c r="E319" s="20" t="n"/>
      <c r="F319" s="20" t="n"/>
      <c r="G319" s="21" t="n"/>
      <c r="H319" s="22" t="n"/>
      <c r="I319" s="22" t="n"/>
      <c r="J319" s="23">
        <f>IF(A319="","",IFERROR(SUMIFS('Mouvements'!$F$6:$F$500,'Mouvements'!$C$6:$C$500,A319,'Mouvements'!$E$6:$E$500,"Entrée - achat")+SUMIFS('Mouvements'!$F$6:$F$500,'Mouvements'!$C$6:$C$500,A319,'Mouvements'!$E$6:$E$500,"Entrée - retour"),0))</f>
        <v/>
      </c>
      <c r="K319" s="23">
        <f>IF(A319="","",IFERROR(SUMIFS('Mouvements'!$F$6:$F$500,'Mouvements'!$C$6:$C$500,A319,'Mouvements'!$E$6:$E$500,"Sortie - production")+SUMIFS('Mouvements'!$F$6:$F$500,'Mouvements'!$C$6:$C$500,A319,'Mouvements'!$E$6:$E$500,"Sortie - perte"),0))</f>
        <v/>
      </c>
      <c r="L319" s="23">
        <f>IF(A319="","",IFERROR(SUMIFS('Mouvements'!$F$6:$F$500,'Mouvements'!$C$6:$C$500,A319,'Mouvements'!$E$6:$E$500,"Ajustement positif")-SUMIFS('Mouvements'!$F$6:$F$500,'Mouvements'!$C$6:$C$500,A319,'Mouvements'!$E$6:$E$500,"Ajustement négatif"),0))</f>
        <v/>
      </c>
      <c r="M319" s="23">
        <f>IF(A319="","",IFERROR(I319+J319-K319+L319,0))</f>
        <v/>
      </c>
      <c r="N319" s="10">
        <f>IF(A319="","",IFERROR(M319*G319,0))</f>
        <v/>
      </c>
      <c r="O319" s="9">
        <f>IF(A319="","",IF(M319&lt;0,"Stock négatif",IF(M319&lt;=H319,"À commander","Normal")))</f>
        <v/>
      </c>
    </row>
    <row r="320">
      <c r="A320" s="19" t="n"/>
      <c r="B320" s="20" t="n"/>
      <c r="C320" s="20" t="n"/>
      <c r="D320" s="19" t="n"/>
      <c r="E320" s="20" t="n"/>
      <c r="F320" s="20" t="n"/>
      <c r="G320" s="21" t="n"/>
      <c r="H320" s="22" t="n"/>
      <c r="I320" s="22" t="n"/>
      <c r="J320" s="23">
        <f>IF(A320="","",IFERROR(SUMIFS('Mouvements'!$F$6:$F$500,'Mouvements'!$C$6:$C$500,A320,'Mouvements'!$E$6:$E$500,"Entrée - achat")+SUMIFS('Mouvements'!$F$6:$F$500,'Mouvements'!$C$6:$C$500,A320,'Mouvements'!$E$6:$E$500,"Entrée - retour"),0))</f>
        <v/>
      </c>
      <c r="K320" s="23">
        <f>IF(A320="","",IFERROR(SUMIFS('Mouvements'!$F$6:$F$500,'Mouvements'!$C$6:$C$500,A320,'Mouvements'!$E$6:$E$500,"Sortie - production")+SUMIFS('Mouvements'!$F$6:$F$500,'Mouvements'!$C$6:$C$500,A320,'Mouvements'!$E$6:$E$500,"Sortie - perte"),0))</f>
        <v/>
      </c>
      <c r="L320" s="23">
        <f>IF(A320="","",IFERROR(SUMIFS('Mouvements'!$F$6:$F$500,'Mouvements'!$C$6:$C$500,A320,'Mouvements'!$E$6:$E$500,"Ajustement positif")-SUMIFS('Mouvements'!$F$6:$F$500,'Mouvements'!$C$6:$C$500,A320,'Mouvements'!$E$6:$E$500,"Ajustement négatif"),0))</f>
        <v/>
      </c>
      <c r="M320" s="23">
        <f>IF(A320="","",IFERROR(I320+J320-K320+L320,0))</f>
        <v/>
      </c>
      <c r="N320" s="10">
        <f>IF(A320="","",IFERROR(M320*G320,0))</f>
        <v/>
      </c>
      <c r="O320" s="9">
        <f>IF(A320="","",IF(M320&lt;0,"Stock négatif",IF(M320&lt;=H320,"À commander","Normal")))</f>
        <v/>
      </c>
    </row>
    <row r="321">
      <c r="A321" s="19" t="n"/>
      <c r="B321" s="20" t="n"/>
      <c r="C321" s="20" t="n"/>
      <c r="D321" s="19" t="n"/>
      <c r="E321" s="20" t="n"/>
      <c r="F321" s="20" t="n"/>
      <c r="G321" s="21" t="n"/>
      <c r="H321" s="22" t="n"/>
      <c r="I321" s="22" t="n"/>
      <c r="J321" s="23">
        <f>IF(A321="","",IFERROR(SUMIFS('Mouvements'!$F$6:$F$500,'Mouvements'!$C$6:$C$500,A321,'Mouvements'!$E$6:$E$500,"Entrée - achat")+SUMIFS('Mouvements'!$F$6:$F$500,'Mouvements'!$C$6:$C$500,A321,'Mouvements'!$E$6:$E$500,"Entrée - retour"),0))</f>
        <v/>
      </c>
      <c r="K321" s="23">
        <f>IF(A321="","",IFERROR(SUMIFS('Mouvements'!$F$6:$F$500,'Mouvements'!$C$6:$C$500,A321,'Mouvements'!$E$6:$E$500,"Sortie - production")+SUMIFS('Mouvements'!$F$6:$F$500,'Mouvements'!$C$6:$C$500,A321,'Mouvements'!$E$6:$E$500,"Sortie - perte"),0))</f>
        <v/>
      </c>
      <c r="L321" s="23">
        <f>IF(A321="","",IFERROR(SUMIFS('Mouvements'!$F$6:$F$500,'Mouvements'!$C$6:$C$500,A321,'Mouvements'!$E$6:$E$500,"Ajustement positif")-SUMIFS('Mouvements'!$F$6:$F$500,'Mouvements'!$C$6:$C$500,A321,'Mouvements'!$E$6:$E$500,"Ajustement négatif"),0))</f>
        <v/>
      </c>
      <c r="M321" s="23">
        <f>IF(A321="","",IFERROR(I321+J321-K321+L321,0))</f>
        <v/>
      </c>
      <c r="N321" s="10">
        <f>IF(A321="","",IFERROR(M321*G321,0))</f>
        <v/>
      </c>
      <c r="O321" s="9">
        <f>IF(A321="","",IF(M321&lt;0,"Stock négatif",IF(M321&lt;=H321,"À commander","Normal")))</f>
        <v/>
      </c>
    </row>
    <row r="322">
      <c r="A322" s="19" t="n"/>
      <c r="B322" s="20" t="n"/>
      <c r="C322" s="20" t="n"/>
      <c r="D322" s="19" t="n"/>
      <c r="E322" s="20" t="n"/>
      <c r="F322" s="20" t="n"/>
      <c r="G322" s="21" t="n"/>
      <c r="H322" s="22" t="n"/>
      <c r="I322" s="22" t="n"/>
      <c r="J322" s="23">
        <f>IF(A322="","",IFERROR(SUMIFS('Mouvements'!$F$6:$F$500,'Mouvements'!$C$6:$C$500,A322,'Mouvements'!$E$6:$E$500,"Entrée - achat")+SUMIFS('Mouvements'!$F$6:$F$500,'Mouvements'!$C$6:$C$500,A322,'Mouvements'!$E$6:$E$500,"Entrée - retour"),0))</f>
        <v/>
      </c>
      <c r="K322" s="23">
        <f>IF(A322="","",IFERROR(SUMIFS('Mouvements'!$F$6:$F$500,'Mouvements'!$C$6:$C$500,A322,'Mouvements'!$E$6:$E$500,"Sortie - production")+SUMIFS('Mouvements'!$F$6:$F$500,'Mouvements'!$C$6:$C$500,A322,'Mouvements'!$E$6:$E$500,"Sortie - perte"),0))</f>
        <v/>
      </c>
      <c r="L322" s="23">
        <f>IF(A322="","",IFERROR(SUMIFS('Mouvements'!$F$6:$F$500,'Mouvements'!$C$6:$C$500,A322,'Mouvements'!$E$6:$E$500,"Ajustement positif")-SUMIFS('Mouvements'!$F$6:$F$500,'Mouvements'!$C$6:$C$500,A322,'Mouvements'!$E$6:$E$500,"Ajustement négatif"),0))</f>
        <v/>
      </c>
      <c r="M322" s="23">
        <f>IF(A322="","",IFERROR(I322+J322-K322+L322,0))</f>
        <v/>
      </c>
      <c r="N322" s="10">
        <f>IF(A322="","",IFERROR(M322*G322,0))</f>
        <v/>
      </c>
      <c r="O322" s="9">
        <f>IF(A322="","",IF(M322&lt;0,"Stock négatif",IF(M322&lt;=H322,"À commander","Normal")))</f>
        <v/>
      </c>
    </row>
    <row r="323">
      <c r="A323" s="19" t="n"/>
      <c r="B323" s="20" t="n"/>
      <c r="C323" s="20" t="n"/>
      <c r="D323" s="19" t="n"/>
      <c r="E323" s="20" t="n"/>
      <c r="F323" s="20" t="n"/>
      <c r="G323" s="21" t="n"/>
      <c r="H323" s="22" t="n"/>
      <c r="I323" s="22" t="n"/>
      <c r="J323" s="23">
        <f>IF(A323="","",IFERROR(SUMIFS('Mouvements'!$F$6:$F$500,'Mouvements'!$C$6:$C$500,A323,'Mouvements'!$E$6:$E$500,"Entrée - achat")+SUMIFS('Mouvements'!$F$6:$F$500,'Mouvements'!$C$6:$C$500,A323,'Mouvements'!$E$6:$E$500,"Entrée - retour"),0))</f>
        <v/>
      </c>
      <c r="K323" s="23">
        <f>IF(A323="","",IFERROR(SUMIFS('Mouvements'!$F$6:$F$500,'Mouvements'!$C$6:$C$500,A323,'Mouvements'!$E$6:$E$500,"Sortie - production")+SUMIFS('Mouvements'!$F$6:$F$500,'Mouvements'!$C$6:$C$500,A323,'Mouvements'!$E$6:$E$500,"Sortie - perte"),0))</f>
        <v/>
      </c>
      <c r="L323" s="23">
        <f>IF(A323="","",IFERROR(SUMIFS('Mouvements'!$F$6:$F$500,'Mouvements'!$C$6:$C$500,A323,'Mouvements'!$E$6:$E$500,"Ajustement positif")-SUMIFS('Mouvements'!$F$6:$F$500,'Mouvements'!$C$6:$C$500,A323,'Mouvements'!$E$6:$E$500,"Ajustement négatif"),0))</f>
        <v/>
      </c>
      <c r="M323" s="23">
        <f>IF(A323="","",IFERROR(I323+J323-K323+L323,0))</f>
        <v/>
      </c>
      <c r="N323" s="10">
        <f>IF(A323="","",IFERROR(M323*G323,0))</f>
        <v/>
      </c>
      <c r="O323" s="9">
        <f>IF(A323="","",IF(M323&lt;0,"Stock négatif",IF(M323&lt;=H323,"À commander","Normal")))</f>
        <v/>
      </c>
    </row>
    <row r="324">
      <c r="A324" s="19" t="n"/>
      <c r="B324" s="20" t="n"/>
      <c r="C324" s="20" t="n"/>
      <c r="D324" s="19" t="n"/>
      <c r="E324" s="20" t="n"/>
      <c r="F324" s="20" t="n"/>
      <c r="G324" s="21" t="n"/>
      <c r="H324" s="22" t="n"/>
      <c r="I324" s="22" t="n"/>
      <c r="J324" s="23">
        <f>IF(A324="","",IFERROR(SUMIFS('Mouvements'!$F$6:$F$500,'Mouvements'!$C$6:$C$500,A324,'Mouvements'!$E$6:$E$500,"Entrée - achat")+SUMIFS('Mouvements'!$F$6:$F$500,'Mouvements'!$C$6:$C$500,A324,'Mouvements'!$E$6:$E$500,"Entrée - retour"),0))</f>
        <v/>
      </c>
      <c r="K324" s="23">
        <f>IF(A324="","",IFERROR(SUMIFS('Mouvements'!$F$6:$F$500,'Mouvements'!$C$6:$C$500,A324,'Mouvements'!$E$6:$E$500,"Sortie - production")+SUMIFS('Mouvements'!$F$6:$F$500,'Mouvements'!$C$6:$C$500,A324,'Mouvements'!$E$6:$E$500,"Sortie - perte"),0))</f>
        <v/>
      </c>
      <c r="L324" s="23">
        <f>IF(A324="","",IFERROR(SUMIFS('Mouvements'!$F$6:$F$500,'Mouvements'!$C$6:$C$500,A324,'Mouvements'!$E$6:$E$500,"Ajustement positif")-SUMIFS('Mouvements'!$F$6:$F$500,'Mouvements'!$C$6:$C$500,A324,'Mouvements'!$E$6:$E$500,"Ajustement négatif"),0))</f>
        <v/>
      </c>
      <c r="M324" s="23">
        <f>IF(A324="","",IFERROR(I324+J324-K324+L324,0))</f>
        <v/>
      </c>
      <c r="N324" s="10">
        <f>IF(A324="","",IFERROR(M324*G324,0))</f>
        <v/>
      </c>
      <c r="O324" s="9">
        <f>IF(A324="","",IF(M324&lt;0,"Stock négatif",IF(M324&lt;=H324,"À commander","Normal")))</f>
        <v/>
      </c>
    </row>
    <row r="325">
      <c r="A325" s="19" t="n"/>
      <c r="B325" s="20" t="n"/>
      <c r="C325" s="20" t="n"/>
      <c r="D325" s="19" t="n"/>
      <c r="E325" s="20" t="n"/>
      <c r="F325" s="20" t="n"/>
      <c r="G325" s="21" t="n"/>
      <c r="H325" s="22" t="n"/>
      <c r="I325" s="22" t="n"/>
      <c r="J325" s="23">
        <f>IF(A325="","",IFERROR(SUMIFS('Mouvements'!$F$6:$F$500,'Mouvements'!$C$6:$C$500,A325,'Mouvements'!$E$6:$E$500,"Entrée - achat")+SUMIFS('Mouvements'!$F$6:$F$500,'Mouvements'!$C$6:$C$500,A325,'Mouvements'!$E$6:$E$500,"Entrée - retour"),0))</f>
        <v/>
      </c>
      <c r="K325" s="23">
        <f>IF(A325="","",IFERROR(SUMIFS('Mouvements'!$F$6:$F$500,'Mouvements'!$C$6:$C$500,A325,'Mouvements'!$E$6:$E$500,"Sortie - production")+SUMIFS('Mouvements'!$F$6:$F$500,'Mouvements'!$C$6:$C$500,A325,'Mouvements'!$E$6:$E$500,"Sortie - perte"),0))</f>
        <v/>
      </c>
      <c r="L325" s="23">
        <f>IF(A325="","",IFERROR(SUMIFS('Mouvements'!$F$6:$F$500,'Mouvements'!$C$6:$C$500,A325,'Mouvements'!$E$6:$E$500,"Ajustement positif")-SUMIFS('Mouvements'!$F$6:$F$500,'Mouvements'!$C$6:$C$500,A325,'Mouvements'!$E$6:$E$500,"Ajustement négatif"),0))</f>
        <v/>
      </c>
      <c r="M325" s="23">
        <f>IF(A325="","",IFERROR(I325+J325-K325+L325,0))</f>
        <v/>
      </c>
      <c r="N325" s="10">
        <f>IF(A325="","",IFERROR(M325*G325,0))</f>
        <v/>
      </c>
      <c r="O325" s="9">
        <f>IF(A325="","",IF(M325&lt;0,"Stock négatif",IF(M325&lt;=H325,"À commander","Normal")))</f>
        <v/>
      </c>
    </row>
    <row r="326">
      <c r="A326" s="19" t="n"/>
      <c r="B326" s="20" t="n"/>
      <c r="C326" s="20" t="n"/>
      <c r="D326" s="19" t="n"/>
      <c r="E326" s="20" t="n"/>
      <c r="F326" s="20" t="n"/>
      <c r="G326" s="21" t="n"/>
      <c r="H326" s="22" t="n"/>
      <c r="I326" s="22" t="n"/>
      <c r="J326" s="23">
        <f>IF(A326="","",IFERROR(SUMIFS('Mouvements'!$F$6:$F$500,'Mouvements'!$C$6:$C$500,A326,'Mouvements'!$E$6:$E$500,"Entrée - achat")+SUMIFS('Mouvements'!$F$6:$F$500,'Mouvements'!$C$6:$C$500,A326,'Mouvements'!$E$6:$E$500,"Entrée - retour"),0))</f>
        <v/>
      </c>
      <c r="K326" s="23">
        <f>IF(A326="","",IFERROR(SUMIFS('Mouvements'!$F$6:$F$500,'Mouvements'!$C$6:$C$500,A326,'Mouvements'!$E$6:$E$500,"Sortie - production")+SUMIFS('Mouvements'!$F$6:$F$500,'Mouvements'!$C$6:$C$500,A326,'Mouvements'!$E$6:$E$500,"Sortie - perte"),0))</f>
        <v/>
      </c>
      <c r="L326" s="23">
        <f>IF(A326="","",IFERROR(SUMIFS('Mouvements'!$F$6:$F$500,'Mouvements'!$C$6:$C$500,A326,'Mouvements'!$E$6:$E$500,"Ajustement positif")-SUMIFS('Mouvements'!$F$6:$F$500,'Mouvements'!$C$6:$C$500,A326,'Mouvements'!$E$6:$E$500,"Ajustement négatif"),0))</f>
        <v/>
      </c>
      <c r="M326" s="23">
        <f>IF(A326="","",IFERROR(I326+J326-K326+L326,0))</f>
        <v/>
      </c>
      <c r="N326" s="10">
        <f>IF(A326="","",IFERROR(M326*G326,0))</f>
        <v/>
      </c>
      <c r="O326" s="9">
        <f>IF(A326="","",IF(M326&lt;0,"Stock négatif",IF(M326&lt;=H326,"À commander","Normal")))</f>
        <v/>
      </c>
    </row>
    <row r="327">
      <c r="A327" s="19" t="n"/>
      <c r="B327" s="20" t="n"/>
      <c r="C327" s="20" t="n"/>
      <c r="D327" s="19" t="n"/>
      <c r="E327" s="20" t="n"/>
      <c r="F327" s="20" t="n"/>
      <c r="G327" s="21" t="n"/>
      <c r="H327" s="22" t="n"/>
      <c r="I327" s="22" t="n"/>
      <c r="J327" s="23">
        <f>IF(A327="","",IFERROR(SUMIFS('Mouvements'!$F$6:$F$500,'Mouvements'!$C$6:$C$500,A327,'Mouvements'!$E$6:$E$500,"Entrée - achat")+SUMIFS('Mouvements'!$F$6:$F$500,'Mouvements'!$C$6:$C$500,A327,'Mouvements'!$E$6:$E$500,"Entrée - retour"),0))</f>
        <v/>
      </c>
      <c r="K327" s="23">
        <f>IF(A327="","",IFERROR(SUMIFS('Mouvements'!$F$6:$F$500,'Mouvements'!$C$6:$C$500,A327,'Mouvements'!$E$6:$E$500,"Sortie - production")+SUMIFS('Mouvements'!$F$6:$F$500,'Mouvements'!$C$6:$C$500,A327,'Mouvements'!$E$6:$E$500,"Sortie - perte"),0))</f>
        <v/>
      </c>
      <c r="L327" s="23">
        <f>IF(A327="","",IFERROR(SUMIFS('Mouvements'!$F$6:$F$500,'Mouvements'!$C$6:$C$500,A327,'Mouvements'!$E$6:$E$500,"Ajustement positif")-SUMIFS('Mouvements'!$F$6:$F$500,'Mouvements'!$C$6:$C$500,A327,'Mouvements'!$E$6:$E$500,"Ajustement négatif"),0))</f>
        <v/>
      </c>
      <c r="M327" s="23">
        <f>IF(A327="","",IFERROR(I327+J327-K327+L327,0))</f>
        <v/>
      </c>
      <c r="N327" s="10">
        <f>IF(A327="","",IFERROR(M327*G327,0))</f>
        <v/>
      </c>
      <c r="O327" s="9">
        <f>IF(A327="","",IF(M327&lt;0,"Stock négatif",IF(M327&lt;=H327,"À commander","Normal")))</f>
        <v/>
      </c>
    </row>
    <row r="328">
      <c r="A328" s="19" t="n"/>
      <c r="B328" s="20" t="n"/>
      <c r="C328" s="20" t="n"/>
      <c r="D328" s="19" t="n"/>
      <c r="E328" s="20" t="n"/>
      <c r="F328" s="20" t="n"/>
      <c r="G328" s="21" t="n"/>
      <c r="H328" s="22" t="n"/>
      <c r="I328" s="22" t="n"/>
      <c r="J328" s="23">
        <f>IF(A328="","",IFERROR(SUMIFS('Mouvements'!$F$6:$F$500,'Mouvements'!$C$6:$C$500,A328,'Mouvements'!$E$6:$E$500,"Entrée - achat")+SUMIFS('Mouvements'!$F$6:$F$500,'Mouvements'!$C$6:$C$500,A328,'Mouvements'!$E$6:$E$500,"Entrée - retour"),0))</f>
        <v/>
      </c>
      <c r="K328" s="23">
        <f>IF(A328="","",IFERROR(SUMIFS('Mouvements'!$F$6:$F$500,'Mouvements'!$C$6:$C$500,A328,'Mouvements'!$E$6:$E$500,"Sortie - production")+SUMIFS('Mouvements'!$F$6:$F$500,'Mouvements'!$C$6:$C$500,A328,'Mouvements'!$E$6:$E$500,"Sortie - perte"),0))</f>
        <v/>
      </c>
      <c r="L328" s="23">
        <f>IF(A328="","",IFERROR(SUMIFS('Mouvements'!$F$6:$F$500,'Mouvements'!$C$6:$C$500,A328,'Mouvements'!$E$6:$E$500,"Ajustement positif")-SUMIFS('Mouvements'!$F$6:$F$500,'Mouvements'!$C$6:$C$500,A328,'Mouvements'!$E$6:$E$500,"Ajustement négatif"),0))</f>
        <v/>
      </c>
      <c r="M328" s="23">
        <f>IF(A328="","",IFERROR(I328+J328-K328+L328,0))</f>
        <v/>
      </c>
      <c r="N328" s="10">
        <f>IF(A328="","",IFERROR(M328*G328,0))</f>
        <v/>
      </c>
      <c r="O328" s="9">
        <f>IF(A328="","",IF(M328&lt;0,"Stock négatif",IF(M328&lt;=H328,"À commander","Normal")))</f>
        <v/>
      </c>
    </row>
    <row r="329">
      <c r="A329" s="19" t="n"/>
      <c r="B329" s="20" t="n"/>
      <c r="C329" s="20" t="n"/>
      <c r="D329" s="19" t="n"/>
      <c r="E329" s="20" t="n"/>
      <c r="F329" s="20" t="n"/>
      <c r="G329" s="21" t="n"/>
      <c r="H329" s="22" t="n"/>
      <c r="I329" s="22" t="n"/>
      <c r="J329" s="23">
        <f>IF(A329="","",IFERROR(SUMIFS('Mouvements'!$F$6:$F$500,'Mouvements'!$C$6:$C$500,A329,'Mouvements'!$E$6:$E$500,"Entrée - achat")+SUMIFS('Mouvements'!$F$6:$F$500,'Mouvements'!$C$6:$C$500,A329,'Mouvements'!$E$6:$E$500,"Entrée - retour"),0))</f>
        <v/>
      </c>
      <c r="K329" s="23">
        <f>IF(A329="","",IFERROR(SUMIFS('Mouvements'!$F$6:$F$500,'Mouvements'!$C$6:$C$500,A329,'Mouvements'!$E$6:$E$500,"Sortie - production")+SUMIFS('Mouvements'!$F$6:$F$500,'Mouvements'!$C$6:$C$500,A329,'Mouvements'!$E$6:$E$500,"Sortie - perte"),0))</f>
        <v/>
      </c>
      <c r="L329" s="23">
        <f>IF(A329="","",IFERROR(SUMIFS('Mouvements'!$F$6:$F$500,'Mouvements'!$C$6:$C$500,A329,'Mouvements'!$E$6:$E$500,"Ajustement positif")-SUMIFS('Mouvements'!$F$6:$F$500,'Mouvements'!$C$6:$C$500,A329,'Mouvements'!$E$6:$E$500,"Ajustement négatif"),0))</f>
        <v/>
      </c>
      <c r="M329" s="23">
        <f>IF(A329="","",IFERROR(I329+J329-K329+L329,0))</f>
        <v/>
      </c>
      <c r="N329" s="10">
        <f>IF(A329="","",IFERROR(M329*G329,0))</f>
        <v/>
      </c>
      <c r="O329" s="9">
        <f>IF(A329="","",IF(M329&lt;0,"Stock négatif",IF(M329&lt;=H329,"À commander","Normal")))</f>
        <v/>
      </c>
    </row>
    <row r="330">
      <c r="A330" s="19" t="n"/>
      <c r="B330" s="20" t="n"/>
      <c r="C330" s="20" t="n"/>
      <c r="D330" s="19" t="n"/>
      <c r="E330" s="20" t="n"/>
      <c r="F330" s="20" t="n"/>
      <c r="G330" s="21" t="n"/>
      <c r="H330" s="22" t="n"/>
      <c r="I330" s="22" t="n"/>
      <c r="J330" s="23">
        <f>IF(A330="","",IFERROR(SUMIFS('Mouvements'!$F$6:$F$500,'Mouvements'!$C$6:$C$500,A330,'Mouvements'!$E$6:$E$500,"Entrée - achat")+SUMIFS('Mouvements'!$F$6:$F$500,'Mouvements'!$C$6:$C$500,A330,'Mouvements'!$E$6:$E$500,"Entrée - retour"),0))</f>
        <v/>
      </c>
      <c r="K330" s="23">
        <f>IF(A330="","",IFERROR(SUMIFS('Mouvements'!$F$6:$F$500,'Mouvements'!$C$6:$C$500,A330,'Mouvements'!$E$6:$E$500,"Sortie - production")+SUMIFS('Mouvements'!$F$6:$F$500,'Mouvements'!$C$6:$C$500,A330,'Mouvements'!$E$6:$E$500,"Sortie - perte"),0))</f>
        <v/>
      </c>
      <c r="L330" s="23">
        <f>IF(A330="","",IFERROR(SUMIFS('Mouvements'!$F$6:$F$500,'Mouvements'!$C$6:$C$500,A330,'Mouvements'!$E$6:$E$500,"Ajustement positif")-SUMIFS('Mouvements'!$F$6:$F$500,'Mouvements'!$C$6:$C$500,A330,'Mouvements'!$E$6:$E$500,"Ajustement négatif"),0))</f>
        <v/>
      </c>
      <c r="M330" s="23">
        <f>IF(A330="","",IFERROR(I330+J330-K330+L330,0))</f>
        <v/>
      </c>
      <c r="N330" s="10">
        <f>IF(A330="","",IFERROR(M330*G330,0))</f>
        <v/>
      </c>
      <c r="O330" s="9">
        <f>IF(A330="","",IF(M330&lt;0,"Stock négatif",IF(M330&lt;=H330,"À commander","Normal")))</f>
        <v/>
      </c>
    </row>
    <row r="331">
      <c r="A331" s="19" t="n"/>
      <c r="B331" s="20" t="n"/>
      <c r="C331" s="20" t="n"/>
      <c r="D331" s="19" t="n"/>
      <c r="E331" s="20" t="n"/>
      <c r="F331" s="20" t="n"/>
      <c r="G331" s="21" t="n"/>
      <c r="H331" s="22" t="n"/>
      <c r="I331" s="22" t="n"/>
      <c r="J331" s="23">
        <f>IF(A331="","",IFERROR(SUMIFS('Mouvements'!$F$6:$F$500,'Mouvements'!$C$6:$C$500,A331,'Mouvements'!$E$6:$E$500,"Entrée - achat")+SUMIFS('Mouvements'!$F$6:$F$500,'Mouvements'!$C$6:$C$500,A331,'Mouvements'!$E$6:$E$500,"Entrée - retour"),0))</f>
        <v/>
      </c>
      <c r="K331" s="23">
        <f>IF(A331="","",IFERROR(SUMIFS('Mouvements'!$F$6:$F$500,'Mouvements'!$C$6:$C$500,A331,'Mouvements'!$E$6:$E$500,"Sortie - production")+SUMIFS('Mouvements'!$F$6:$F$500,'Mouvements'!$C$6:$C$500,A331,'Mouvements'!$E$6:$E$500,"Sortie - perte"),0))</f>
        <v/>
      </c>
      <c r="L331" s="23">
        <f>IF(A331="","",IFERROR(SUMIFS('Mouvements'!$F$6:$F$500,'Mouvements'!$C$6:$C$500,A331,'Mouvements'!$E$6:$E$500,"Ajustement positif")-SUMIFS('Mouvements'!$F$6:$F$500,'Mouvements'!$C$6:$C$500,A331,'Mouvements'!$E$6:$E$500,"Ajustement négatif"),0))</f>
        <v/>
      </c>
      <c r="M331" s="23">
        <f>IF(A331="","",IFERROR(I331+J331-K331+L331,0))</f>
        <v/>
      </c>
      <c r="N331" s="10">
        <f>IF(A331="","",IFERROR(M331*G331,0))</f>
        <v/>
      </c>
      <c r="O331" s="9">
        <f>IF(A331="","",IF(M331&lt;0,"Stock négatif",IF(M331&lt;=H331,"À commander","Normal")))</f>
        <v/>
      </c>
    </row>
    <row r="332">
      <c r="A332" s="19" t="n"/>
      <c r="B332" s="20" t="n"/>
      <c r="C332" s="20" t="n"/>
      <c r="D332" s="19" t="n"/>
      <c r="E332" s="20" t="n"/>
      <c r="F332" s="20" t="n"/>
      <c r="G332" s="21" t="n"/>
      <c r="H332" s="22" t="n"/>
      <c r="I332" s="22" t="n"/>
      <c r="J332" s="23">
        <f>IF(A332="","",IFERROR(SUMIFS('Mouvements'!$F$6:$F$500,'Mouvements'!$C$6:$C$500,A332,'Mouvements'!$E$6:$E$500,"Entrée - achat")+SUMIFS('Mouvements'!$F$6:$F$500,'Mouvements'!$C$6:$C$500,A332,'Mouvements'!$E$6:$E$500,"Entrée - retour"),0))</f>
        <v/>
      </c>
      <c r="K332" s="23">
        <f>IF(A332="","",IFERROR(SUMIFS('Mouvements'!$F$6:$F$500,'Mouvements'!$C$6:$C$500,A332,'Mouvements'!$E$6:$E$500,"Sortie - production")+SUMIFS('Mouvements'!$F$6:$F$500,'Mouvements'!$C$6:$C$500,A332,'Mouvements'!$E$6:$E$500,"Sortie - perte"),0))</f>
        <v/>
      </c>
      <c r="L332" s="23">
        <f>IF(A332="","",IFERROR(SUMIFS('Mouvements'!$F$6:$F$500,'Mouvements'!$C$6:$C$500,A332,'Mouvements'!$E$6:$E$500,"Ajustement positif")-SUMIFS('Mouvements'!$F$6:$F$500,'Mouvements'!$C$6:$C$500,A332,'Mouvements'!$E$6:$E$500,"Ajustement négatif"),0))</f>
        <v/>
      </c>
      <c r="M332" s="23">
        <f>IF(A332="","",IFERROR(I332+J332-K332+L332,0))</f>
        <v/>
      </c>
      <c r="N332" s="10">
        <f>IF(A332="","",IFERROR(M332*G332,0))</f>
        <v/>
      </c>
      <c r="O332" s="9">
        <f>IF(A332="","",IF(M332&lt;0,"Stock négatif",IF(M332&lt;=H332,"À commander","Normal")))</f>
        <v/>
      </c>
    </row>
    <row r="333">
      <c r="A333" s="19" t="n"/>
      <c r="B333" s="20" t="n"/>
      <c r="C333" s="20" t="n"/>
      <c r="D333" s="19" t="n"/>
      <c r="E333" s="20" t="n"/>
      <c r="F333" s="20" t="n"/>
      <c r="G333" s="21" t="n"/>
      <c r="H333" s="22" t="n"/>
      <c r="I333" s="22" t="n"/>
      <c r="J333" s="23">
        <f>IF(A333="","",IFERROR(SUMIFS('Mouvements'!$F$6:$F$500,'Mouvements'!$C$6:$C$500,A333,'Mouvements'!$E$6:$E$500,"Entrée - achat")+SUMIFS('Mouvements'!$F$6:$F$500,'Mouvements'!$C$6:$C$500,A333,'Mouvements'!$E$6:$E$500,"Entrée - retour"),0))</f>
        <v/>
      </c>
      <c r="K333" s="23">
        <f>IF(A333="","",IFERROR(SUMIFS('Mouvements'!$F$6:$F$500,'Mouvements'!$C$6:$C$500,A333,'Mouvements'!$E$6:$E$500,"Sortie - production")+SUMIFS('Mouvements'!$F$6:$F$500,'Mouvements'!$C$6:$C$500,A333,'Mouvements'!$E$6:$E$500,"Sortie - perte"),0))</f>
        <v/>
      </c>
      <c r="L333" s="23">
        <f>IF(A333="","",IFERROR(SUMIFS('Mouvements'!$F$6:$F$500,'Mouvements'!$C$6:$C$500,A333,'Mouvements'!$E$6:$E$500,"Ajustement positif")-SUMIFS('Mouvements'!$F$6:$F$500,'Mouvements'!$C$6:$C$500,A333,'Mouvements'!$E$6:$E$500,"Ajustement négatif"),0))</f>
        <v/>
      </c>
      <c r="M333" s="23">
        <f>IF(A333="","",IFERROR(I333+J333-K333+L333,0))</f>
        <v/>
      </c>
      <c r="N333" s="10">
        <f>IF(A333="","",IFERROR(M333*G333,0))</f>
        <v/>
      </c>
      <c r="O333" s="9">
        <f>IF(A333="","",IF(M333&lt;0,"Stock négatif",IF(M333&lt;=H333,"À commander","Normal")))</f>
        <v/>
      </c>
    </row>
    <row r="334">
      <c r="A334" s="19" t="n"/>
      <c r="B334" s="20" t="n"/>
      <c r="C334" s="20" t="n"/>
      <c r="D334" s="19" t="n"/>
      <c r="E334" s="20" t="n"/>
      <c r="F334" s="20" t="n"/>
      <c r="G334" s="21" t="n"/>
      <c r="H334" s="22" t="n"/>
      <c r="I334" s="22" t="n"/>
      <c r="J334" s="23">
        <f>IF(A334="","",IFERROR(SUMIFS('Mouvements'!$F$6:$F$500,'Mouvements'!$C$6:$C$500,A334,'Mouvements'!$E$6:$E$500,"Entrée - achat")+SUMIFS('Mouvements'!$F$6:$F$500,'Mouvements'!$C$6:$C$500,A334,'Mouvements'!$E$6:$E$500,"Entrée - retour"),0))</f>
        <v/>
      </c>
      <c r="K334" s="23">
        <f>IF(A334="","",IFERROR(SUMIFS('Mouvements'!$F$6:$F$500,'Mouvements'!$C$6:$C$500,A334,'Mouvements'!$E$6:$E$500,"Sortie - production")+SUMIFS('Mouvements'!$F$6:$F$500,'Mouvements'!$C$6:$C$500,A334,'Mouvements'!$E$6:$E$500,"Sortie - perte"),0))</f>
        <v/>
      </c>
      <c r="L334" s="23">
        <f>IF(A334="","",IFERROR(SUMIFS('Mouvements'!$F$6:$F$500,'Mouvements'!$C$6:$C$500,A334,'Mouvements'!$E$6:$E$500,"Ajustement positif")-SUMIFS('Mouvements'!$F$6:$F$500,'Mouvements'!$C$6:$C$500,A334,'Mouvements'!$E$6:$E$500,"Ajustement négatif"),0))</f>
        <v/>
      </c>
      <c r="M334" s="23">
        <f>IF(A334="","",IFERROR(I334+J334-K334+L334,0))</f>
        <v/>
      </c>
      <c r="N334" s="10">
        <f>IF(A334="","",IFERROR(M334*G334,0))</f>
        <v/>
      </c>
      <c r="O334" s="9">
        <f>IF(A334="","",IF(M334&lt;0,"Stock négatif",IF(M334&lt;=H334,"À commander","Normal")))</f>
        <v/>
      </c>
    </row>
    <row r="335">
      <c r="A335" s="19" t="n"/>
      <c r="B335" s="20" t="n"/>
      <c r="C335" s="20" t="n"/>
      <c r="D335" s="19" t="n"/>
      <c r="E335" s="20" t="n"/>
      <c r="F335" s="20" t="n"/>
      <c r="G335" s="21" t="n"/>
      <c r="H335" s="22" t="n"/>
      <c r="I335" s="22" t="n"/>
      <c r="J335" s="23">
        <f>IF(A335="","",IFERROR(SUMIFS('Mouvements'!$F$6:$F$500,'Mouvements'!$C$6:$C$500,A335,'Mouvements'!$E$6:$E$500,"Entrée - achat")+SUMIFS('Mouvements'!$F$6:$F$500,'Mouvements'!$C$6:$C$500,A335,'Mouvements'!$E$6:$E$500,"Entrée - retour"),0))</f>
        <v/>
      </c>
      <c r="K335" s="23">
        <f>IF(A335="","",IFERROR(SUMIFS('Mouvements'!$F$6:$F$500,'Mouvements'!$C$6:$C$500,A335,'Mouvements'!$E$6:$E$500,"Sortie - production")+SUMIFS('Mouvements'!$F$6:$F$500,'Mouvements'!$C$6:$C$500,A335,'Mouvements'!$E$6:$E$500,"Sortie - perte"),0))</f>
        <v/>
      </c>
      <c r="L335" s="23">
        <f>IF(A335="","",IFERROR(SUMIFS('Mouvements'!$F$6:$F$500,'Mouvements'!$C$6:$C$500,A335,'Mouvements'!$E$6:$E$500,"Ajustement positif")-SUMIFS('Mouvements'!$F$6:$F$500,'Mouvements'!$C$6:$C$500,A335,'Mouvements'!$E$6:$E$500,"Ajustement négatif"),0))</f>
        <v/>
      </c>
      <c r="M335" s="23">
        <f>IF(A335="","",IFERROR(I335+J335-K335+L335,0))</f>
        <v/>
      </c>
      <c r="N335" s="10">
        <f>IF(A335="","",IFERROR(M335*G335,0))</f>
        <v/>
      </c>
      <c r="O335" s="9">
        <f>IF(A335="","",IF(M335&lt;0,"Stock négatif",IF(M335&lt;=H335,"À commander","Normal")))</f>
        <v/>
      </c>
    </row>
    <row r="336">
      <c r="A336" s="19" t="n"/>
      <c r="B336" s="20" t="n"/>
      <c r="C336" s="20" t="n"/>
      <c r="D336" s="19" t="n"/>
      <c r="E336" s="20" t="n"/>
      <c r="F336" s="20" t="n"/>
      <c r="G336" s="21" t="n"/>
      <c r="H336" s="22" t="n"/>
      <c r="I336" s="22" t="n"/>
      <c r="J336" s="23">
        <f>IF(A336="","",IFERROR(SUMIFS('Mouvements'!$F$6:$F$500,'Mouvements'!$C$6:$C$500,A336,'Mouvements'!$E$6:$E$500,"Entrée - achat")+SUMIFS('Mouvements'!$F$6:$F$500,'Mouvements'!$C$6:$C$500,A336,'Mouvements'!$E$6:$E$500,"Entrée - retour"),0))</f>
        <v/>
      </c>
      <c r="K336" s="23">
        <f>IF(A336="","",IFERROR(SUMIFS('Mouvements'!$F$6:$F$500,'Mouvements'!$C$6:$C$500,A336,'Mouvements'!$E$6:$E$500,"Sortie - production")+SUMIFS('Mouvements'!$F$6:$F$500,'Mouvements'!$C$6:$C$500,A336,'Mouvements'!$E$6:$E$500,"Sortie - perte"),0))</f>
        <v/>
      </c>
      <c r="L336" s="23">
        <f>IF(A336="","",IFERROR(SUMIFS('Mouvements'!$F$6:$F$500,'Mouvements'!$C$6:$C$500,A336,'Mouvements'!$E$6:$E$500,"Ajustement positif")-SUMIFS('Mouvements'!$F$6:$F$500,'Mouvements'!$C$6:$C$500,A336,'Mouvements'!$E$6:$E$500,"Ajustement négatif"),0))</f>
        <v/>
      </c>
      <c r="M336" s="23">
        <f>IF(A336="","",IFERROR(I336+J336-K336+L336,0))</f>
        <v/>
      </c>
      <c r="N336" s="10">
        <f>IF(A336="","",IFERROR(M336*G336,0))</f>
        <v/>
      </c>
      <c r="O336" s="9">
        <f>IF(A336="","",IF(M336&lt;0,"Stock négatif",IF(M336&lt;=H336,"À commander","Normal")))</f>
        <v/>
      </c>
    </row>
    <row r="337">
      <c r="A337" s="19" t="n"/>
      <c r="B337" s="20" t="n"/>
      <c r="C337" s="20" t="n"/>
      <c r="D337" s="19" t="n"/>
      <c r="E337" s="20" t="n"/>
      <c r="F337" s="20" t="n"/>
      <c r="G337" s="21" t="n"/>
      <c r="H337" s="22" t="n"/>
      <c r="I337" s="22" t="n"/>
      <c r="J337" s="23">
        <f>IF(A337="","",IFERROR(SUMIFS('Mouvements'!$F$6:$F$500,'Mouvements'!$C$6:$C$500,A337,'Mouvements'!$E$6:$E$500,"Entrée - achat")+SUMIFS('Mouvements'!$F$6:$F$500,'Mouvements'!$C$6:$C$500,A337,'Mouvements'!$E$6:$E$500,"Entrée - retour"),0))</f>
        <v/>
      </c>
      <c r="K337" s="23">
        <f>IF(A337="","",IFERROR(SUMIFS('Mouvements'!$F$6:$F$500,'Mouvements'!$C$6:$C$500,A337,'Mouvements'!$E$6:$E$500,"Sortie - production")+SUMIFS('Mouvements'!$F$6:$F$500,'Mouvements'!$C$6:$C$500,A337,'Mouvements'!$E$6:$E$500,"Sortie - perte"),0))</f>
        <v/>
      </c>
      <c r="L337" s="23">
        <f>IF(A337="","",IFERROR(SUMIFS('Mouvements'!$F$6:$F$500,'Mouvements'!$C$6:$C$500,A337,'Mouvements'!$E$6:$E$500,"Ajustement positif")-SUMIFS('Mouvements'!$F$6:$F$500,'Mouvements'!$C$6:$C$500,A337,'Mouvements'!$E$6:$E$500,"Ajustement négatif"),0))</f>
        <v/>
      </c>
      <c r="M337" s="23">
        <f>IF(A337="","",IFERROR(I337+J337-K337+L337,0))</f>
        <v/>
      </c>
      <c r="N337" s="10">
        <f>IF(A337="","",IFERROR(M337*G337,0))</f>
        <v/>
      </c>
      <c r="O337" s="9">
        <f>IF(A337="","",IF(M337&lt;0,"Stock négatif",IF(M337&lt;=H337,"À commander","Normal")))</f>
        <v/>
      </c>
    </row>
    <row r="338">
      <c r="A338" s="19" t="n"/>
      <c r="B338" s="20" t="n"/>
      <c r="C338" s="20" t="n"/>
      <c r="D338" s="19" t="n"/>
      <c r="E338" s="20" t="n"/>
      <c r="F338" s="20" t="n"/>
      <c r="G338" s="21" t="n"/>
      <c r="H338" s="22" t="n"/>
      <c r="I338" s="22" t="n"/>
      <c r="J338" s="23">
        <f>IF(A338="","",IFERROR(SUMIFS('Mouvements'!$F$6:$F$500,'Mouvements'!$C$6:$C$500,A338,'Mouvements'!$E$6:$E$500,"Entrée - achat")+SUMIFS('Mouvements'!$F$6:$F$500,'Mouvements'!$C$6:$C$500,A338,'Mouvements'!$E$6:$E$500,"Entrée - retour"),0))</f>
        <v/>
      </c>
      <c r="K338" s="23">
        <f>IF(A338="","",IFERROR(SUMIFS('Mouvements'!$F$6:$F$500,'Mouvements'!$C$6:$C$500,A338,'Mouvements'!$E$6:$E$500,"Sortie - production")+SUMIFS('Mouvements'!$F$6:$F$500,'Mouvements'!$C$6:$C$500,A338,'Mouvements'!$E$6:$E$500,"Sortie - perte"),0))</f>
        <v/>
      </c>
      <c r="L338" s="23">
        <f>IF(A338="","",IFERROR(SUMIFS('Mouvements'!$F$6:$F$500,'Mouvements'!$C$6:$C$500,A338,'Mouvements'!$E$6:$E$500,"Ajustement positif")-SUMIFS('Mouvements'!$F$6:$F$500,'Mouvements'!$C$6:$C$500,A338,'Mouvements'!$E$6:$E$500,"Ajustement négatif"),0))</f>
        <v/>
      </c>
      <c r="M338" s="23">
        <f>IF(A338="","",IFERROR(I338+J338-K338+L338,0))</f>
        <v/>
      </c>
      <c r="N338" s="10">
        <f>IF(A338="","",IFERROR(M338*G338,0))</f>
        <v/>
      </c>
      <c r="O338" s="9">
        <f>IF(A338="","",IF(M338&lt;0,"Stock négatif",IF(M338&lt;=H338,"À commander","Normal")))</f>
        <v/>
      </c>
    </row>
    <row r="339">
      <c r="A339" s="19" t="n"/>
      <c r="B339" s="20" t="n"/>
      <c r="C339" s="20" t="n"/>
      <c r="D339" s="19" t="n"/>
      <c r="E339" s="20" t="n"/>
      <c r="F339" s="20" t="n"/>
      <c r="G339" s="21" t="n"/>
      <c r="H339" s="22" t="n"/>
      <c r="I339" s="22" t="n"/>
      <c r="J339" s="23">
        <f>IF(A339="","",IFERROR(SUMIFS('Mouvements'!$F$6:$F$500,'Mouvements'!$C$6:$C$500,A339,'Mouvements'!$E$6:$E$500,"Entrée - achat")+SUMIFS('Mouvements'!$F$6:$F$500,'Mouvements'!$C$6:$C$500,A339,'Mouvements'!$E$6:$E$500,"Entrée - retour"),0))</f>
        <v/>
      </c>
      <c r="K339" s="23">
        <f>IF(A339="","",IFERROR(SUMIFS('Mouvements'!$F$6:$F$500,'Mouvements'!$C$6:$C$500,A339,'Mouvements'!$E$6:$E$500,"Sortie - production")+SUMIFS('Mouvements'!$F$6:$F$500,'Mouvements'!$C$6:$C$500,A339,'Mouvements'!$E$6:$E$500,"Sortie - perte"),0))</f>
        <v/>
      </c>
      <c r="L339" s="23">
        <f>IF(A339="","",IFERROR(SUMIFS('Mouvements'!$F$6:$F$500,'Mouvements'!$C$6:$C$500,A339,'Mouvements'!$E$6:$E$500,"Ajustement positif")-SUMIFS('Mouvements'!$F$6:$F$500,'Mouvements'!$C$6:$C$500,A339,'Mouvements'!$E$6:$E$500,"Ajustement négatif"),0))</f>
        <v/>
      </c>
      <c r="M339" s="23">
        <f>IF(A339="","",IFERROR(I339+J339-K339+L339,0))</f>
        <v/>
      </c>
      <c r="N339" s="10">
        <f>IF(A339="","",IFERROR(M339*G339,0))</f>
        <v/>
      </c>
      <c r="O339" s="9">
        <f>IF(A339="","",IF(M339&lt;0,"Stock négatif",IF(M339&lt;=H339,"À commander","Normal")))</f>
        <v/>
      </c>
    </row>
    <row r="340">
      <c r="A340" s="19" t="n"/>
      <c r="B340" s="20" t="n"/>
      <c r="C340" s="20" t="n"/>
      <c r="D340" s="19" t="n"/>
      <c r="E340" s="20" t="n"/>
      <c r="F340" s="20" t="n"/>
      <c r="G340" s="21" t="n"/>
      <c r="H340" s="22" t="n"/>
      <c r="I340" s="22" t="n"/>
      <c r="J340" s="23">
        <f>IF(A340="","",IFERROR(SUMIFS('Mouvements'!$F$6:$F$500,'Mouvements'!$C$6:$C$500,A340,'Mouvements'!$E$6:$E$500,"Entrée - achat")+SUMIFS('Mouvements'!$F$6:$F$500,'Mouvements'!$C$6:$C$500,A340,'Mouvements'!$E$6:$E$500,"Entrée - retour"),0))</f>
        <v/>
      </c>
      <c r="K340" s="23">
        <f>IF(A340="","",IFERROR(SUMIFS('Mouvements'!$F$6:$F$500,'Mouvements'!$C$6:$C$500,A340,'Mouvements'!$E$6:$E$500,"Sortie - production")+SUMIFS('Mouvements'!$F$6:$F$500,'Mouvements'!$C$6:$C$500,A340,'Mouvements'!$E$6:$E$500,"Sortie - perte"),0))</f>
        <v/>
      </c>
      <c r="L340" s="23">
        <f>IF(A340="","",IFERROR(SUMIFS('Mouvements'!$F$6:$F$500,'Mouvements'!$C$6:$C$500,A340,'Mouvements'!$E$6:$E$500,"Ajustement positif")-SUMIFS('Mouvements'!$F$6:$F$500,'Mouvements'!$C$6:$C$500,A340,'Mouvements'!$E$6:$E$500,"Ajustement négatif"),0))</f>
        <v/>
      </c>
      <c r="M340" s="23">
        <f>IF(A340="","",IFERROR(I340+J340-K340+L340,0))</f>
        <v/>
      </c>
      <c r="N340" s="10">
        <f>IF(A340="","",IFERROR(M340*G340,0))</f>
        <v/>
      </c>
      <c r="O340" s="9">
        <f>IF(A340="","",IF(M340&lt;0,"Stock négatif",IF(M340&lt;=H340,"À commander","Normal")))</f>
        <v/>
      </c>
    </row>
    <row r="341">
      <c r="A341" s="19" t="n"/>
      <c r="B341" s="20" t="n"/>
      <c r="C341" s="20" t="n"/>
      <c r="D341" s="19" t="n"/>
      <c r="E341" s="20" t="n"/>
      <c r="F341" s="20" t="n"/>
      <c r="G341" s="21" t="n"/>
      <c r="H341" s="22" t="n"/>
      <c r="I341" s="22" t="n"/>
      <c r="J341" s="23">
        <f>IF(A341="","",IFERROR(SUMIFS('Mouvements'!$F$6:$F$500,'Mouvements'!$C$6:$C$500,A341,'Mouvements'!$E$6:$E$500,"Entrée - achat")+SUMIFS('Mouvements'!$F$6:$F$500,'Mouvements'!$C$6:$C$500,A341,'Mouvements'!$E$6:$E$500,"Entrée - retour"),0))</f>
        <v/>
      </c>
      <c r="K341" s="23">
        <f>IF(A341="","",IFERROR(SUMIFS('Mouvements'!$F$6:$F$500,'Mouvements'!$C$6:$C$500,A341,'Mouvements'!$E$6:$E$500,"Sortie - production")+SUMIFS('Mouvements'!$F$6:$F$500,'Mouvements'!$C$6:$C$500,A341,'Mouvements'!$E$6:$E$500,"Sortie - perte"),0))</f>
        <v/>
      </c>
      <c r="L341" s="23">
        <f>IF(A341="","",IFERROR(SUMIFS('Mouvements'!$F$6:$F$500,'Mouvements'!$C$6:$C$500,A341,'Mouvements'!$E$6:$E$500,"Ajustement positif")-SUMIFS('Mouvements'!$F$6:$F$500,'Mouvements'!$C$6:$C$500,A341,'Mouvements'!$E$6:$E$500,"Ajustement négatif"),0))</f>
        <v/>
      </c>
      <c r="M341" s="23">
        <f>IF(A341="","",IFERROR(I341+J341-K341+L341,0))</f>
        <v/>
      </c>
      <c r="N341" s="10">
        <f>IF(A341="","",IFERROR(M341*G341,0))</f>
        <v/>
      </c>
      <c r="O341" s="9">
        <f>IF(A341="","",IF(M341&lt;0,"Stock négatif",IF(M341&lt;=H341,"À commander","Normal")))</f>
        <v/>
      </c>
    </row>
    <row r="342">
      <c r="A342" s="19" t="n"/>
      <c r="B342" s="20" t="n"/>
      <c r="C342" s="20" t="n"/>
      <c r="D342" s="19" t="n"/>
      <c r="E342" s="20" t="n"/>
      <c r="F342" s="20" t="n"/>
      <c r="G342" s="21" t="n"/>
      <c r="H342" s="22" t="n"/>
      <c r="I342" s="22" t="n"/>
      <c r="J342" s="23">
        <f>IF(A342="","",IFERROR(SUMIFS('Mouvements'!$F$6:$F$500,'Mouvements'!$C$6:$C$500,A342,'Mouvements'!$E$6:$E$500,"Entrée - achat")+SUMIFS('Mouvements'!$F$6:$F$500,'Mouvements'!$C$6:$C$500,A342,'Mouvements'!$E$6:$E$500,"Entrée - retour"),0))</f>
        <v/>
      </c>
      <c r="K342" s="23">
        <f>IF(A342="","",IFERROR(SUMIFS('Mouvements'!$F$6:$F$500,'Mouvements'!$C$6:$C$500,A342,'Mouvements'!$E$6:$E$500,"Sortie - production")+SUMIFS('Mouvements'!$F$6:$F$500,'Mouvements'!$C$6:$C$500,A342,'Mouvements'!$E$6:$E$500,"Sortie - perte"),0))</f>
        <v/>
      </c>
      <c r="L342" s="23">
        <f>IF(A342="","",IFERROR(SUMIFS('Mouvements'!$F$6:$F$500,'Mouvements'!$C$6:$C$500,A342,'Mouvements'!$E$6:$E$500,"Ajustement positif")-SUMIFS('Mouvements'!$F$6:$F$500,'Mouvements'!$C$6:$C$500,A342,'Mouvements'!$E$6:$E$500,"Ajustement négatif"),0))</f>
        <v/>
      </c>
      <c r="M342" s="23">
        <f>IF(A342="","",IFERROR(I342+J342-K342+L342,0))</f>
        <v/>
      </c>
      <c r="N342" s="10">
        <f>IF(A342="","",IFERROR(M342*G342,0))</f>
        <v/>
      </c>
      <c r="O342" s="9">
        <f>IF(A342="","",IF(M342&lt;0,"Stock négatif",IF(M342&lt;=H342,"À commander","Normal")))</f>
        <v/>
      </c>
    </row>
    <row r="343">
      <c r="A343" s="19" t="n"/>
      <c r="B343" s="20" t="n"/>
      <c r="C343" s="20" t="n"/>
      <c r="D343" s="19" t="n"/>
      <c r="E343" s="20" t="n"/>
      <c r="F343" s="20" t="n"/>
      <c r="G343" s="21" t="n"/>
      <c r="H343" s="22" t="n"/>
      <c r="I343" s="22" t="n"/>
      <c r="J343" s="23">
        <f>IF(A343="","",IFERROR(SUMIFS('Mouvements'!$F$6:$F$500,'Mouvements'!$C$6:$C$500,A343,'Mouvements'!$E$6:$E$500,"Entrée - achat")+SUMIFS('Mouvements'!$F$6:$F$500,'Mouvements'!$C$6:$C$500,A343,'Mouvements'!$E$6:$E$500,"Entrée - retour"),0))</f>
        <v/>
      </c>
      <c r="K343" s="23">
        <f>IF(A343="","",IFERROR(SUMIFS('Mouvements'!$F$6:$F$500,'Mouvements'!$C$6:$C$500,A343,'Mouvements'!$E$6:$E$500,"Sortie - production")+SUMIFS('Mouvements'!$F$6:$F$500,'Mouvements'!$C$6:$C$500,A343,'Mouvements'!$E$6:$E$500,"Sortie - perte"),0))</f>
        <v/>
      </c>
      <c r="L343" s="23">
        <f>IF(A343="","",IFERROR(SUMIFS('Mouvements'!$F$6:$F$500,'Mouvements'!$C$6:$C$500,A343,'Mouvements'!$E$6:$E$500,"Ajustement positif")-SUMIFS('Mouvements'!$F$6:$F$500,'Mouvements'!$C$6:$C$500,A343,'Mouvements'!$E$6:$E$500,"Ajustement négatif"),0))</f>
        <v/>
      </c>
      <c r="M343" s="23">
        <f>IF(A343="","",IFERROR(I343+J343-K343+L343,0))</f>
        <v/>
      </c>
      <c r="N343" s="10">
        <f>IF(A343="","",IFERROR(M343*G343,0))</f>
        <v/>
      </c>
      <c r="O343" s="9">
        <f>IF(A343="","",IF(M343&lt;0,"Stock négatif",IF(M343&lt;=H343,"À commander","Normal")))</f>
        <v/>
      </c>
    </row>
    <row r="344">
      <c r="A344" s="19" t="n"/>
      <c r="B344" s="20" t="n"/>
      <c r="C344" s="20" t="n"/>
      <c r="D344" s="19" t="n"/>
      <c r="E344" s="20" t="n"/>
      <c r="F344" s="20" t="n"/>
      <c r="G344" s="21" t="n"/>
      <c r="H344" s="22" t="n"/>
      <c r="I344" s="22" t="n"/>
      <c r="J344" s="23">
        <f>IF(A344="","",IFERROR(SUMIFS('Mouvements'!$F$6:$F$500,'Mouvements'!$C$6:$C$500,A344,'Mouvements'!$E$6:$E$500,"Entrée - achat")+SUMIFS('Mouvements'!$F$6:$F$500,'Mouvements'!$C$6:$C$500,A344,'Mouvements'!$E$6:$E$500,"Entrée - retour"),0))</f>
        <v/>
      </c>
      <c r="K344" s="23">
        <f>IF(A344="","",IFERROR(SUMIFS('Mouvements'!$F$6:$F$500,'Mouvements'!$C$6:$C$500,A344,'Mouvements'!$E$6:$E$500,"Sortie - production")+SUMIFS('Mouvements'!$F$6:$F$500,'Mouvements'!$C$6:$C$500,A344,'Mouvements'!$E$6:$E$500,"Sortie - perte"),0))</f>
        <v/>
      </c>
      <c r="L344" s="23">
        <f>IF(A344="","",IFERROR(SUMIFS('Mouvements'!$F$6:$F$500,'Mouvements'!$C$6:$C$500,A344,'Mouvements'!$E$6:$E$500,"Ajustement positif")-SUMIFS('Mouvements'!$F$6:$F$500,'Mouvements'!$C$6:$C$500,A344,'Mouvements'!$E$6:$E$500,"Ajustement négatif"),0))</f>
        <v/>
      </c>
      <c r="M344" s="23">
        <f>IF(A344="","",IFERROR(I344+J344-K344+L344,0))</f>
        <v/>
      </c>
      <c r="N344" s="10">
        <f>IF(A344="","",IFERROR(M344*G344,0))</f>
        <v/>
      </c>
      <c r="O344" s="9">
        <f>IF(A344="","",IF(M344&lt;0,"Stock négatif",IF(M344&lt;=H344,"À commander","Normal")))</f>
        <v/>
      </c>
    </row>
    <row r="345">
      <c r="A345" s="19" t="n"/>
      <c r="B345" s="20" t="n"/>
      <c r="C345" s="20" t="n"/>
      <c r="D345" s="19" t="n"/>
      <c r="E345" s="20" t="n"/>
      <c r="F345" s="20" t="n"/>
      <c r="G345" s="21" t="n"/>
      <c r="H345" s="22" t="n"/>
      <c r="I345" s="22" t="n"/>
      <c r="J345" s="23">
        <f>IF(A345="","",IFERROR(SUMIFS('Mouvements'!$F$6:$F$500,'Mouvements'!$C$6:$C$500,A345,'Mouvements'!$E$6:$E$500,"Entrée - achat")+SUMIFS('Mouvements'!$F$6:$F$500,'Mouvements'!$C$6:$C$500,A345,'Mouvements'!$E$6:$E$500,"Entrée - retour"),0))</f>
        <v/>
      </c>
      <c r="K345" s="23">
        <f>IF(A345="","",IFERROR(SUMIFS('Mouvements'!$F$6:$F$500,'Mouvements'!$C$6:$C$500,A345,'Mouvements'!$E$6:$E$500,"Sortie - production")+SUMIFS('Mouvements'!$F$6:$F$500,'Mouvements'!$C$6:$C$500,A345,'Mouvements'!$E$6:$E$500,"Sortie - perte"),0))</f>
        <v/>
      </c>
      <c r="L345" s="23">
        <f>IF(A345="","",IFERROR(SUMIFS('Mouvements'!$F$6:$F$500,'Mouvements'!$C$6:$C$500,A345,'Mouvements'!$E$6:$E$500,"Ajustement positif")-SUMIFS('Mouvements'!$F$6:$F$500,'Mouvements'!$C$6:$C$500,A345,'Mouvements'!$E$6:$E$500,"Ajustement négatif"),0))</f>
        <v/>
      </c>
      <c r="M345" s="23">
        <f>IF(A345="","",IFERROR(I345+J345-K345+L345,0))</f>
        <v/>
      </c>
      <c r="N345" s="10">
        <f>IF(A345="","",IFERROR(M345*G345,0))</f>
        <v/>
      </c>
      <c r="O345" s="9">
        <f>IF(A345="","",IF(M345&lt;0,"Stock négatif",IF(M345&lt;=H345,"À commander","Normal")))</f>
        <v/>
      </c>
    </row>
    <row r="346">
      <c r="A346" s="19" t="n"/>
      <c r="B346" s="20" t="n"/>
      <c r="C346" s="20" t="n"/>
      <c r="D346" s="19" t="n"/>
      <c r="E346" s="20" t="n"/>
      <c r="F346" s="20" t="n"/>
      <c r="G346" s="21" t="n"/>
      <c r="H346" s="22" t="n"/>
      <c r="I346" s="22" t="n"/>
      <c r="J346" s="23">
        <f>IF(A346="","",IFERROR(SUMIFS('Mouvements'!$F$6:$F$500,'Mouvements'!$C$6:$C$500,A346,'Mouvements'!$E$6:$E$500,"Entrée - achat")+SUMIFS('Mouvements'!$F$6:$F$500,'Mouvements'!$C$6:$C$500,A346,'Mouvements'!$E$6:$E$500,"Entrée - retour"),0))</f>
        <v/>
      </c>
      <c r="K346" s="23">
        <f>IF(A346="","",IFERROR(SUMIFS('Mouvements'!$F$6:$F$500,'Mouvements'!$C$6:$C$500,A346,'Mouvements'!$E$6:$E$500,"Sortie - production")+SUMIFS('Mouvements'!$F$6:$F$500,'Mouvements'!$C$6:$C$500,A346,'Mouvements'!$E$6:$E$500,"Sortie - perte"),0))</f>
        <v/>
      </c>
      <c r="L346" s="23">
        <f>IF(A346="","",IFERROR(SUMIFS('Mouvements'!$F$6:$F$500,'Mouvements'!$C$6:$C$500,A346,'Mouvements'!$E$6:$E$500,"Ajustement positif")-SUMIFS('Mouvements'!$F$6:$F$500,'Mouvements'!$C$6:$C$500,A346,'Mouvements'!$E$6:$E$500,"Ajustement négatif"),0))</f>
        <v/>
      </c>
      <c r="M346" s="23">
        <f>IF(A346="","",IFERROR(I346+J346-K346+L346,0))</f>
        <v/>
      </c>
      <c r="N346" s="10">
        <f>IF(A346="","",IFERROR(M346*G346,0))</f>
        <v/>
      </c>
      <c r="O346" s="9">
        <f>IF(A346="","",IF(M346&lt;0,"Stock négatif",IF(M346&lt;=H346,"À commander","Normal")))</f>
        <v/>
      </c>
    </row>
    <row r="347">
      <c r="A347" s="19" t="n"/>
      <c r="B347" s="20" t="n"/>
      <c r="C347" s="20" t="n"/>
      <c r="D347" s="19" t="n"/>
      <c r="E347" s="20" t="n"/>
      <c r="F347" s="20" t="n"/>
      <c r="G347" s="21" t="n"/>
      <c r="H347" s="22" t="n"/>
      <c r="I347" s="22" t="n"/>
      <c r="J347" s="23">
        <f>IF(A347="","",IFERROR(SUMIFS('Mouvements'!$F$6:$F$500,'Mouvements'!$C$6:$C$500,A347,'Mouvements'!$E$6:$E$500,"Entrée - achat")+SUMIFS('Mouvements'!$F$6:$F$500,'Mouvements'!$C$6:$C$500,A347,'Mouvements'!$E$6:$E$500,"Entrée - retour"),0))</f>
        <v/>
      </c>
      <c r="K347" s="23">
        <f>IF(A347="","",IFERROR(SUMIFS('Mouvements'!$F$6:$F$500,'Mouvements'!$C$6:$C$500,A347,'Mouvements'!$E$6:$E$500,"Sortie - production")+SUMIFS('Mouvements'!$F$6:$F$500,'Mouvements'!$C$6:$C$500,A347,'Mouvements'!$E$6:$E$500,"Sortie - perte"),0))</f>
        <v/>
      </c>
      <c r="L347" s="23">
        <f>IF(A347="","",IFERROR(SUMIFS('Mouvements'!$F$6:$F$500,'Mouvements'!$C$6:$C$500,A347,'Mouvements'!$E$6:$E$500,"Ajustement positif")-SUMIFS('Mouvements'!$F$6:$F$500,'Mouvements'!$C$6:$C$500,A347,'Mouvements'!$E$6:$E$500,"Ajustement négatif"),0))</f>
        <v/>
      </c>
      <c r="M347" s="23">
        <f>IF(A347="","",IFERROR(I347+J347-K347+L347,0))</f>
        <v/>
      </c>
      <c r="N347" s="10">
        <f>IF(A347="","",IFERROR(M347*G347,0))</f>
        <v/>
      </c>
      <c r="O347" s="9">
        <f>IF(A347="","",IF(M347&lt;0,"Stock négatif",IF(M347&lt;=H347,"À commander","Normal")))</f>
        <v/>
      </c>
    </row>
    <row r="348">
      <c r="A348" s="19" t="n"/>
      <c r="B348" s="20" t="n"/>
      <c r="C348" s="20" t="n"/>
      <c r="D348" s="19" t="n"/>
      <c r="E348" s="20" t="n"/>
      <c r="F348" s="20" t="n"/>
      <c r="G348" s="21" t="n"/>
      <c r="H348" s="22" t="n"/>
      <c r="I348" s="22" t="n"/>
      <c r="J348" s="23">
        <f>IF(A348="","",IFERROR(SUMIFS('Mouvements'!$F$6:$F$500,'Mouvements'!$C$6:$C$500,A348,'Mouvements'!$E$6:$E$500,"Entrée - achat")+SUMIFS('Mouvements'!$F$6:$F$500,'Mouvements'!$C$6:$C$500,A348,'Mouvements'!$E$6:$E$500,"Entrée - retour"),0))</f>
        <v/>
      </c>
      <c r="K348" s="23">
        <f>IF(A348="","",IFERROR(SUMIFS('Mouvements'!$F$6:$F$500,'Mouvements'!$C$6:$C$500,A348,'Mouvements'!$E$6:$E$500,"Sortie - production")+SUMIFS('Mouvements'!$F$6:$F$500,'Mouvements'!$C$6:$C$500,A348,'Mouvements'!$E$6:$E$500,"Sortie - perte"),0))</f>
        <v/>
      </c>
      <c r="L348" s="23">
        <f>IF(A348="","",IFERROR(SUMIFS('Mouvements'!$F$6:$F$500,'Mouvements'!$C$6:$C$500,A348,'Mouvements'!$E$6:$E$500,"Ajustement positif")-SUMIFS('Mouvements'!$F$6:$F$500,'Mouvements'!$C$6:$C$500,A348,'Mouvements'!$E$6:$E$500,"Ajustement négatif"),0))</f>
        <v/>
      </c>
      <c r="M348" s="23">
        <f>IF(A348="","",IFERROR(I348+J348-K348+L348,0))</f>
        <v/>
      </c>
      <c r="N348" s="10">
        <f>IF(A348="","",IFERROR(M348*G348,0))</f>
        <v/>
      </c>
      <c r="O348" s="9">
        <f>IF(A348="","",IF(M348&lt;0,"Stock négatif",IF(M348&lt;=H348,"À commander","Normal")))</f>
        <v/>
      </c>
    </row>
    <row r="349">
      <c r="A349" s="19" t="n"/>
      <c r="B349" s="20" t="n"/>
      <c r="C349" s="20" t="n"/>
      <c r="D349" s="19" t="n"/>
      <c r="E349" s="20" t="n"/>
      <c r="F349" s="20" t="n"/>
      <c r="G349" s="21" t="n"/>
      <c r="H349" s="22" t="n"/>
      <c r="I349" s="22" t="n"/>
      <c r="J349" s="23">
        <f>IF(A349="","",IFERROR(SUMIFS('Mouvements'!$F$6:$F$500,'Mouvements'!$C$6:$C$500,A349,'Mouvements'!$E$6:$E$500,"Entrée - achat")+SUMIFS('Mouvements'!$F$6:$F$500,'Mouvements'!$C$6:$C$500,A349,'Mouvements'!$E$6:$E$500,"Entrée - retour"),0))</f>
        <v/>
      </c>
      <c r="K349" s="23">
        <f>IF(A349="","",IFERROR(SUMIFS('Mouvements'!$F$6:$F$500,'Mouvements'!$C$6:$C$500,A349,'Mouvements'!$E$6:$E$500,"Sortie - production")+SUMIFS('Mouvements'!$F$6:$F$500,'Mouvements'!$C$6:$C$500,A349,'Mouvements'!$E$6:$E$500,"Sortie - perte"),0))</f>
        <v/>
      </c>
      <c r="L349" s="23">
        <f>IF(A349="","",IFERROR(SUMIFS('Mouvements'!$F$6:$F$500,'Mouvements'!$C$6:$C$500,A349,'Mouvements'!$E$6:$E$500,"Ajustement positif")-SUMIFS('Mouvements'!$F$6:$F$500,'Mouvements'!$C$6:$C$500,A349,'Mouvements'!$E$6:$E$500,"Ajustement négatif"),0))</f>
        <v/>
      </c>
      <c r="M349" s="23">
        <f>IF(A349="","",IFERROR(I349+J349-K349+L349,0))</f>
        <v/>
      </c>
      <c r="N349" s="10">
        <f>IF(A349="","",IFERROR(M349*G349,0))</f>
        <v/>
      </c>
      <c r="O349" s="9">
        <f>IF(A349="","",IF(M349&lt;0,"Stock négatif",IF(M349&lt;=H349,"À commander","Normal")))</f>
        <v/>
      </c>
    </row>
    <row r="350">
      <c r="A350" s="19" t="n"/>
      <c r="B350" s="20" t="n"/>
      <c r="C350" s="20" t="n"/>
      <c r="D350" s="19" t="n"/>
      <c r="E350" s="20" t="n"/>
      <c r="F350" s="20" t="n"/>
      <c r="G350" s="21" t="n"/>
      <c r="H350" s="22" t="n"/>
      <c r="I350" s="22" t="n"/>
      <c r="J350" s="23">
        <f>IF(A350="","",IFERROR(SUMIFS('Mouvements'!$F$6:$F$500,'Mouvements'!$C$6:$C$500,A350,'Mouvements'!$E$6:$E$500,"Entrée - achat")+SUMIFS('Mouvements'!$F$6:$F$500,'Mouvements'!$C$6:$C$500,A350,'Mouvements'!$E$6:$E$500,"Entrée - retour"),0))</f>
        <v/>
      </c>
      <c r="K350" s="23">
        <f>IF(A350="","",IFERROR(SUMIFS('Mouvements'!$F$6:$F$500,'Mouvements'!$C$6:$C$500,A350,'Mouvements'!$E$6:$E$500,"Sortie - production")+SUMIFS('Mouvements'!$F$6:$F$500,'Mouvements'!$C$6:$C$500,A350,'Mouvements'!$E$6:$E$500,"Sortie - perte"),0))</f>
        <v/>
      </c>
      <c r="L350" s="23">
        <f>IF(A350="","",IFERROR(SUMIFS('Mouvements'!$F$6:$F$500,'Mouvements'!$C$6:$C$500,A350,'Mouvements'!$E$6:$E$500,"Ajustement positif")-SUMIFS('Mouvements'!$F$6:$F$500,'Mouvements'!$C$6:$C$500,A350,'Mouvements'!$E$6:$E$500,"Ajustement négatif"),0))</f>
        <v/>
      </c>
      <c r="M350" s="23">
        <f>IF(A350="","",IFERROR(I350+J350-K350+L350,0))</f>
        <v/>
      </c>
      <c r="N350" s="10">
        <f>IF(A350="","",IFERROR(M350*G350,0))</f>
        <v/>
      </c>
      <c r="O350" s="9">
        <f>IF(A350="","",IF(M350&lt;0,"Stock négatif",IF(M350&lt;=H350,"À commander","Normal")))</f>
        <v/>
      </c>
    </row>
    <row r="351">
      <c r="A351" s="19" t="n"/>
      <c r="B351" s="20" t="n"/>
      <c r="C351" s="20" t="n"/>
      <c r="D351" s="19" t="n"/>
      <c r="E351" s="20" t="n"/>
      <c r="F351" s="20" t="n"/>
      <c r="G351" s="21" t="n"/>
      <c r="H351" s="22" t="n"/>
      <c r="I351" s="22" t="n"/>
      <c r="J351" s="23">
        <f>IF(A351="","",IFERROR(SUMIFS('Mouvements'!$F$6:$F$500,'Mouvements'!$C$6:$C$500,A351,'Mouvements'!$E$6:$E$500,"Entrée - achat")+SUMIFS('Mouvements'!$F$6:$F$500,'Mouvements'!$C$6:$C$500,A351,'Mouvements'!$E$6:$E$500,"Entrée - retour"),0))</f>
        <v/>
      </c>
      <c r="K351" s="23">
        <f>IF(A351="","",IFERROR(SUMIFS('Mouvements'!$F$6:$F$500,'Mouvements'!$C$6:$C$500,A351,'Mouvements'!$E$6:$E$500,"Sortie - production")+SUMIFS('Mouvements'!$F$6:$F$500,'Mouvements'!$C$6:$C$500,A351,'Mouvements'!$E$6:$E$500,"Sortie - perte"),0))</f>
        <v/>
      </c>
      <c r="L351" s="23">
        <f>IF(A351="","",IFERROR(SUMIFS('Mouvements'!$F$6:$F$500,'Mouvements'!$C$6:$C$500,A351,'Mouvements'!$E$6:$E$500,"Ajustement positif")-SUMIFS('Mouvements'!$F$6:$F$500,'Mouvements'!$C$6:$C$500,A351,'Mouvements'!$E$6:$E$500,"Ajustement négatif"),0))</f>
        <v/>
      </c>
      <c r="M351" s="23">
        <f>IF(A351="","",IFERROR(I351+J351-K351+L351,0))</f>
        <v/>
      </c>
      <c r="N351" s="10">
        <f>IF(A351="","",IFERROR(M351*G351,0))</f>
        <v/>
      </c>
      <c r="O351" s="9">
        <f>IF(A351="","",IF(M351&lt;0,"Stock négatif",IF(M351&lt;=H351,"À commander","Normal")))</f>
        <v/>
      </c>
    </row>
    <row r="352">
      <c r="A352" s="19" t="n"/>
      <c r="B352" s="20" t="n"/>
      <c r="C352" s="20" t="n"/>
      <c r="D352" s="19" t="n"/>
      <c r="E352" s="20" t="n"/>
      <c r="F352" s="20" t="n"/>
      <c r="G352" s="21" t="n"/>
      <c r="H352" s="22" t="n"/>
      <c r="I352" s="22" t="n"/>
      <c r="J352" s="23">
        <f>IF(A352="","",IFERROR(SUMIFS('Mouvements'!$F$6:$F$500,'Mouvements'!$C$6:$C$500,A352,'Mouvements'!$E$6:$E$500,"Entrée - achat")+SUMIFS('Mouvements'!$F$6:$F$500,'Mouvements'!$C$6:$C$500,A352,'Mouvements'!$E$6:$E$500,"Entrée - retour"),0))</f>
        <v/>
      </c>
      <c r="K352" s="23">
        <f>IF(A352="","",IFERROR(SUMIFS('Mouvements'!$F$6:$F$500,'Mouvements'!$C$6:$C$500,A352,'Mouvements'!$E$6:$E$500,"Sortie - production")+SUMIFS('Mouvements'!$F$6:$F$500,'Mouvements'!$C$6:$C$500,A352,'Mouvements'!$E$6:$E$500,"Sortie - perte"),0))</f>
        <v/>
      </c>
      <c r="L352" s="23">
        <f>IF(A352="","",IFERROR(SUMIFS('Mouvements'!$F$6:$F$500,'Mouvements'!$C$6:$C$500,A352,'Mouvements'!$E$6:$E$500,"Ajustement positif")-SUMIFS('Mouvements'!$F$6:$F$500,'Mouvements'!$C$6:$C$500,A352,'Mouvements'!$E$6:$E$500,"Ajustement négatif"),0))</f>
        <v/>
      </c>
      <c r="M352" s="23">
        <f>IF(A352="","",IFERROR(I352+J352-K352+L352,0))</f>
        <v/>
      </c>
      <c r="N352" s="10">
        <f>IF(A352="","",IFERROR(M352*G352,0))</f>
        <v/>
      </c>
      <c r="O352" s="9">
        <f>IF(A352="","",IF(M352&lt;0,"Stock négatif",IF(M352&lt;=H352,"À commander","Normal")))</f>
        <v/>
      </c>
    </row>
    <row r="353">
      <c r="A353" s="19" t="n"/>
      <c r="B353" s="20" t="n"/>
      <c r="C353" s="20" t="n"/>
      <c r="D353" s="19" t="n"/>
      <c r="E353" s="20" t="n"/>
      <c r="F353" s="20" t="n"/>
      <c r="G353" s="21" t="n"/>
      <c r="H353" s="22" t="n"/>
      <c r="I353" s="22" t="n"/>
      <c r="J353" s="23">
        <f>IF(A353="","",IFERROR(SUMIFS('Mouvements'!$F$6:$F$500,'Mouvements'!$C$6:$C$500,A353,'Mouvements'!$E$6:$E$500,"Entrée - achat")+SUMIFS('Mouvements'!$F$6:$F$500,'Mouvements'!$C$6:$C$500,A353,'Mouvements'!$E$6:$E$500,"Entrée - retour"),0))</f>
        <v/>
      </c>
      <c r="K353" s="23">
        <f>IF(A353="","",IFERROR(SUMIFS('Mouvements'!$F$6:$F$500,'Mouvements'!$C$6:$C$500,A353,'Mouvements'!$E$6:$E$500,"Sortie - production")+SUMIFS('Mouvements'!$F$6:$F$500,'Mouvements'!$C$6:$C$500,A353,'Mouvements'!$E$6:$E$500,"Sortie - perte"),0))</f>
        <v/>
      </c>
      <c r="L353" s="23">
        <f>IF(A353="","",IFERROR(SUMIFS('Mouvements'!$F$6:$F$500,'Mouvements'!$C$6:$C$500,A353,'Mouvements'!$E$6:$E$500,"Ajustement positif")-SUMIFS('Mouvements'!$F$6:$F$500,'Mouvements'!$C$6:$C$500,A353,'Mouvements'!$E$6:$E$500,"Ajustement négatif"),0))</f>
        <v/>
      </c>
      <c r="M353" s="23">
        <f>IF(A353="","",IFERROR(I353+J353-K353+L353,0))</f>
        <v/>
      </c>
      <c r="N353" s="10">
        <f>IF(A353="","",IFERROR(M353*G353,0))</f>
        <v/>
      </c>
      <c r="O353" s="9">
        <f>IF(A353="","",IF(M353&lt;0,"Stock négatif",IF(M353&lt;=H353,"À commander","Normal")))</f>
        <v/>
      </c>
    </row>
    <row r="354">
      <c r="A354" s="19" t="n"/>
      <c r="B354" s="20" t="n"/>
      <c r="C354" s="20" t="n"/>
      <c r="D354" s="19" t="n"/>
      <c r="E354" s="20" t="n"/>
      <c r="F354" s="20" t="n"/>
      <c r="G354" s="21" t="n"/>
      <c r="H354" s="22" t="n"/>
      <c r="I354" s="22" t="n"/>
      <c r="J354" s="23">
        <f>IF(A354="","",IFERROR(SUMIFS('Mouvements'!$F$6:$F$500,'Mouvements'!$C$6:$C$500,A354,'Mouvements'!$E$6:$E$500,"Entrée - achat")+SUMIFS('Mouvements'!$F$6:$F$500,'Mouvements'!$C$6:$C$500,A354,'Mouvements'!$E$6:$E$500,"Entrée - retour"),0))</f>
        <v/>
      </c>
      <c r="K354" s="23">
        <f>IF(A354="","",IFERROR(SUMIFS('Mouvements'!$F$6:$F$500,'Mouvements'!$C$6:$C$500,A354,'Mouvements'!$E$6:$E$500,"Sortie - production")+SUMIFS('Mouvements'!$F$6:$F$500,'Mouvements'!$C$6:$C$500,A354,'Mouvements'!$E$6:$E$500,"Sortie - perte"),0))</f>
        <v/>
      </c>
      <c r="L354" s="23">
        <f>IF(A354="","",IFERROR(SUMIFS('Mouvements'!$F$6:$F$500,'Mouvements'!$C$6:$C$500,A354,'Mouvements'!$E$6:$E$500,"Ajustement positif")-SUMIFS('Mouvements'!$F$6:$F$500,'Mouvements'!$C$6:$C$500,A354,'Mouvements'!$E$6:$E$500,"Ajustement négatif"),0))</f>
        <v/>
      </c>
      <c r="M354" s="23">
        <f>IF(A354="","",IFERROR(I354+J354-K354+L354,0))</f>
        <v/>
      </c>
      <c r="N354" s="10">
        <f>IF(A354="","",IFERROR(M354*G354,0))</f>
        <v/>
      </c>
      <c r="O354" s="9">
        <f>IF(A354="","",IF(M354&lt;0,"Stock négatif",IF(M354&lt;=H354,"À commander","Normal")))</f>
        <v/>
      </c>
    </row>
    <row r="355">
      <c r="A355" s="19" t="n"/>
      <c r="B355" s="20" t="n"/>
      <c r="C355" s="20" t="n"/>
      <c r="D355" s="19" t="n"/>
      <c r="E355" s="20" t="n"/>
      <c r="F355" s="20" t="n"/>
      <c r="G355" s="21" t="n"/>
      <c r="H355" s="22" t="n"/>
      <c r="I355" s="22" t="n"/>
      <c r="J355" s="23">
        <f>IF(A355="","",IFERROR(SUMIFS('Mouvements'!$F$6:$F$500,'Mouvements'!$C$6:$C$500,A355,'Mouvements'!$E$6:$E$500,"Entrée - achat")+SUMIFS('Mouvements'!$F$6:$F$500,'Mouvements'!$C$6:$C$500,A355,'Mouvements'!$E$6:$E$500,"Entrée - retour"),0))</f>
        <v/>
      </c>
      <c r="K355" s="23">
        <f>IF(A355="","",IFERROR(SUMIFS('Mouvements'!$F$6:$F$500,'Mouvements'!$C$6:$C$500,A355,'Mouvements'!$E$6:$E$500,"Sortie - production")+SUMIFS('Mouvements'!$F$6:$F$500,'Mouvements'!$C$6:$C$500,A355,'Mouvements'!$E$6:$E$500,"Sortie - perte"),0))</f>
        <v/>
      </c>
      <c r="L355" s="23">
        <f>IF(A355="","",IFERROR(SUMIFS('Mouvements'!$F$6:$F$500,'Mouvements'!$C$6:$C$500,A355,'Mouvements'!$E$6:$E$500,"Ajustement positif")-SUMIFS('Mouvements'!$F$6:$F$500,'Mouvements'!$C$6:$C$500,A355,'Mouvements'!$E$6:$E$500,"Ajustement négatif"),0))</f>
        <v/>
      </c>
      <c r="M355" s="23">
        <f>IF(A355="","",IFERROR(I355+J355-K355+L355,0))</f>
        <v/>
      </c>
      <c r="N355" s="10">
        <f>IF(A355="","",IFERROR(M355*G355,0))</f>
        <v/>
      </c>
      <c r="O355" s="9">
        <f>IF(A355="","",IF(M355&lt;0,"Stock négatif",IF(M355&lt;=H355,"À commander","Normal")))</f>
        <v/>
      </c>
    </row>
    <row r="356">
      <c r="A356" s="19" t="n"/>
      <c r="B356" s="20" t="n"/>
      <c r="C356" s="20" t="n"/>
      <c r="D356" s="19" t="n"/>
      <c r="E356" s="20" t="n"/>
      <c r="F356" s="20" t="n"/>
      <c r="G356" s="21" t="n"/>
      <c r="H356" s="22" t="n"/>
      <c r="I356" s="22" t="n"/>
      <c r="J356" s="23">
        <f>IF(A356="","",IFERROR(SUMIFS('Mouvements'!$F$6:$F$500,'Mouvements'!$C$6:$C$500,A356,'Mouvements'!$E$6:$E$500,"Entrée - achat")+SUMIFS('Mouvements'!$F$6:$F$500,'Mouvements'!$C$6:$C$500,A356,'Mouvements'!$E$6:$E$500,"Entrée - retour"),0))</f>
        <v/>
      </c>
      <c r="K356" s="23">
        <f>IF(A356="","",IFERROR(SUMIFS('Mouvements'!$F$6:$F$500,'Mouvements'!$C$6:$C$500,A356,'Mouvements'!$E$6:$E$500,"Sortie - production")+SUMIFS('Mouvements'!$F$6:$F$500,'Mouvements'!$C$6:$C$500,A356,'Mouvements'!$E$6:$E$500,"Sortie - perte"),0))</f>
        <v/>
      </c>
      <c r="L356" s="23">
        <f>IF(A356="","",IFERROR(SUMIFS('Mouvements'!$F$6:$F$500,'Mouvements'!$C$6:$C$500,A356,'Mouvements'!$E$6:$E$500,"Ajustement positif")-SUMIFS('Mouvements'!$F$6:$F$500,'Mouvements'!$C$6:$C$500,A356,'Mouvements'!$E$6:$E$500,"Ajustement négatif"),0))</f>
        <v/>
      </c>
      <c r="M356" s="23">
        <f>IF(A356="","",IFERROR(I356+J356-K356+L356,0))</f>
        <v/>
      </c>
      <c r="N356" s="10">
        <f>IF(A356="","",IFERROR(M356*G356,0))</f>
        <v/>
      </c>
      <c r="O356" s="9">
        <f>IF(A356="","",IF(M356&lt;0,"Stock négatif",IF(M356&lt;=H356,"À commander","Normal")))</f>
        <v/>
      </c>
    </row>
    <row r="357">
      <c r="A357" s="19" t="n"/>
      <c r="B357" s="20" t="n"/>
      <c r="C357" s="20" t="n"/>
      <c r="D357" s="19" t="n"/>
      <c r="E357" s="20" t="n"/>
      <c r="F357" s="20" t="n"/>
      <c r="G357" s="21" t="n"/>
      <c r="H357" s="22" t="n"/>
      <c r="I357" s="22" t="n"/>
      <c r="J357" s="23">
        <f>IF(A357="","",IFERROR(SUMIFS('Mouvements'!$F$6:$F$500,'Mouvements'!$C$6:$C$500,A357,'Mouvements'!$E$6:$E$500,"Entrée - achat")+SUMIFS('Mouvements'!$F$6:$F$500,'Mouvements'!$C$6:$C$500,A357,'Mouvements'!$E$6:$E$500,"Entrée - retour"),0))</f>
        <v/>
      </c>
      <c r="K357" s="23">
        <f>IF(A357="","",IFERROR(SUMIFS('Mouvements'!$F$6:$F$500,'Mouvements'!$C$6:$C$500,A357,'Mouvements'!$E$6:$E$500,"Sortie - production")+SUMIFS('Mouvements'!$F$6:$F$500,'Mouvements'!$C$6:$C$500,A357,'Mouvements'!$E$6:$E$500,"Sortie - perte"),0))</f>
        <v/>
      </c>
      <c r="L357" s="23">
        <f>IF(A357="","",IFERROR(SUMIFS('Mouvements'!$F$6:$F$500,'Mouvements'!$C$6:$C$500,A357,'Mouvements'!$E$6:$E$500,"Ajustement positif")-SUMIFS('Mouvements'!$F$6:$F$500,'Mouvements'!$C$6:$C$500,A357,'Mouvements'!$E$6:$E$500,"Ajustement négatif"),0))</f>
        <v/>
      </c>
      <c r="M357" s="23">
        <f>IF(A357="","",IFERROR(I357+J357-K357+L357,0))</f>
        <v/>
      </c>
      <c r="N357" s="10">
        <f>IF(A357="","",IFERROR(M357*G357,0))</f>
        <v/>
      </c>
      <c r="O357" s="9">
        <f>IF(A357="","",IF(M357&lt;0,"Stock négatif",IF(M357&lt;=H357,"À commander","Normal")))</f>
        <v/>
      </c>
    </row>
    <row r="358">
      <c r="A358" s="19" t="n"/>
      <c r="B358" s="20" t="n"/>
      <c r="C358" s="20" t="n"/>
      <c r="D358" s="19" t="n"/>
      <c r="E358" s="20" t="n"/>
      <c r="F358" s="20" t="n"/>
      <c r="G358" s="21" t="n"/>
      <c r="H358" s="22" t="n"/>
      <c r="I358" s="22" t="n"/>
      <c r="J358" s="23">
        <f>IF(A358="","",IFERROR(SUMIFS('Mouvements'!$F$6:$F$500,'Mouvements'!$C$6:$C$500,A358,'Mouvements'!$E$6:$E$500,"Entrée - achat")+SUMIFS('Mouvements'!$F$6:$F$500,'Mouvements'!$C$6:$C$500,A358,'Mouvements'!$E$6:$E$500,"Entrée - retour"),0))</f>
        <v/>
      </c>
      <c r="K358" s="23">
        <f>IF(A358="","",IFERROR(SUMIFS('Mouvements'!$F$6:$F$500,'Mouvements'!$C$6:$C$500,A358,'Mouvements'!$E$6:$E$500,"Sortie - production")+SUMIFS('Mouvements'!$F$6:$F$500,'Mouvements'!$C$6:$C$500,A358,'Mouvements'!$E$6:$E$500,"Sortie - perte"),0))</f>
        <v/>
      </c>
      <c r="L358" s="23">
        <f>IF(A358="","",IFERROR(SUMIFS('Mouvements'!$F$6:$F$500,'Mouvements'!$C$6:$C$500,A358,'Mouvements'!$E$6:$E$500,"Ajustement positif")-SUMIFS('Mouvements'!$F$6:$F$500,'Mouvements'!$C$6:$C$500,A358,'Mouvements'!$E$6:$E$500,"Ajustement négatif"),0))</f>
        <v/>
      </c>
      <c r="M358" s="23">
        <f>IF(A358="","",IFERROR(I358+J358-K358+L358,0))</f>
        <v/>
      </c>
      <c r="N358" s="10">
        <f>IF(A358="","",IFERROR(M358*G358,0))</f>
        <v/>
      </c>
      <c r="O358" s="9">
        <f>IF(A358="","",IF(M358&lt;0,"Stock négatif",IF(M358&lt;=H358,"À commander","Normal")))</f>
        <v/>
      </c>
    </row>
    <row r="359">
      <c r="A359" s="19" t="n"/>
      <c r="B359" s="20" t="n"/>
      <c r="C359" s="20" t="n"/>
      <c r="D359" s="19" t="n"/>
      <c r="E359" s="20" t="n"/>
      <c r="F359" s="20" t="n"/>
      <c r="G359" s="21" t="n"/>
      <c r="H359" s="22" t="n"/>
      <c r="I359" s="22" t="n"/>
      <c r="J359" s="23">
        <f>IF(A359="","",IFERROR(SUMIFS('Mouvements'!$F$6:$F$500,'Mouvements'!$C$6:$C$500,A359,'Mouvements'!$E$6:$E$500,"Entrée - achat")+SUMIFS('Mouvements'!$F$6:$F$500,'Mouvements'!$C$6:$C$500,A359,'Mouvements'!$E$6:$E$500,"Entrée - retour"),0))</f>
        <v/>
      </c>
      <c r="K359" s="23">
        <f>IF(A359="","",IFERROR(SUMIFS('Mouvements'!$F$6:$F$500,'Mouvements'!$C$6:$C$500,A359,'Mouvements'!$E$6:$E$500,"Sortie - production")+SUMIFS('Mouvements'!$F$6:$F$500,'Mouvements'!$C$6:$C$500,A359,'Mouvements'!$E$6:$E$500,"Sortie - perte"),0))</f>
        <v/>
      </c>
      <c r="L359" s="23">
        <f>IF(A359="","",IFERROR(SUMIFS('Mouvements'!$F$6:$F$500,'Mouvements'!$C$6:$C$500,A359,'Mouvements'!$E$6:$E$500,"Ajustement positif")-SUMIFS('Mouvements'!$F$6:$F$500,'Mouvements'!$C$6:$C$500,A359,'Mouvements'!$E$6:$E$500,"Ajustement négatif"),0))</f>
        <v/>
      </c>
      <c r="M359" s="23">
        <f>IF(A359="","",IFERROR(I359+J359-K359+L359,0))</f>
        <v/>
      </c>
      <c r="N359" s="10">
        <f>IF(A359="","",IFERROR(M359*G359,0))</f>
        <v/>
      </c>
      <c r="O359" s="9">
        <f>IF(A359="","",IF(M359&lt;0,"Stock négatif",IF(M359&lt;=H359,"À commander","Normal")))</f>
        <v/>
      </c>
    </row>
    <row r="360">
      <c r="A360" s="19" t="n"/>
      <c r="B360" s="20" t="n"/>
      <c r="C360" s="20" t="n"/>
      <c r="D360" s="19" t="n"/>
      <c r="E360" s="20" t="n"/>
      <c r="F360" s="20" t="n"/>
      <c r="G360" s="21" t="n"/>
      <c r="H360" s="22" t="n"/>
      <c r="I360" s="22" t="n"/>
      <c r="J360" s="23">
        <f>IF(A360="","",IFERROR(SUMIFS('Mouvements'!$F$6:$F$500,'Mouvements'!$C$6:$C$500,A360,'Mouvements'!$E$6:$E$500,"Entrée - achat")+SUMIFS('Mouvements'!$F$6:$F$500,'Mouvements'!$C$6:$C$500,A360,'Mouvements'!$E$6:$E$500,"Entrée - retour"),0))</f>
        <v/>
      </c>
      <c r="K360" s="23">
        <f>IF(A360="","",IFERROR(SUMIFS('Mouvements'!$F$6:$F$500,'Mouvements'!$C$6:$C$500,A360,'Mouvements'!$E$6:$E$500,"Sortie - production")+SUMIFS('Mouvements'!$F$6:$F$500,'Mouvements'!$C$6:$C$500,A360,'Mouvements'!$E$6:$E$500,"Sortie - perte"),0))</f>
        <v/>
      </c>
      <c r="L360" s="23">
        <f>IF(A360="","",IFERROR(SUMIFS('Mouvements'!$F$6:$F$500,'Mouvements'!$C$6:$C$500,A360,'Mouvements'!$E$6:$E$500,"Ajustement positif")-SUMIFS('Mouvements'!$F$6:$F$500,'Mouvements'!$C$6:$C$500,A360,'Mouvements'!$E$6:$E$500,"Ajustement négatif"),0))</f>
        <v/>
      </c>
      <c r="M360" s="23">
        <f>IF(A360="","",IFERROR(I360+J360-K360+L360,0))</f>
        <v/>
      </c>
      <c r="N360" s="10">
        <f>IF(A360="","",IFERROR(M360*G360,0))</f>
        <v/>
      </c>
      <c r="O360" s="9">
        <f>IF(A360="","",IF(M360&lt;0,"Stock négatif",IF(M360&lt;=H360,"À commander","Normal")))</f>
        <v/>
      </c>
    </row>
    <row r="361">
      <c r="A361" s="19" t="n"/>
      <c r="B361" s="20" t="n"/>
      <c r="C361" s="20" t="n"/>
      <c r="D361" s="19" t="n"/>
      <c r="E361" s="20" t="n"/>
      <c r="F361" s="20" t="n"/>
      <c r="G361" s="21" t="n"/>
      <c r="H361" s="22" t="n"/>
      <c r="I361" s="22" t="n"/>
      <c r="J361" s="23">
        <f>IF(A361="","",IFERROR(SUMIFS('Mouvements'!$F$6:$F$500,'Mouvements'!$C$6:$C$500,A361,'Mouvements'!$E$6:$E$500,"Entrée - achat")+SUMIFS('Mouvements'!$F$6:$F$500,'Mouvements'!$C$6:$C$500,A361,'Mouvements'!$E$6:$E$500,"Entrée - retour"),0))</f>
        <v/>
      </c>
      <c r="K361" s="23">
        <f>IF(A361="","",IFERROR(SUMIFS('Mouvements'!$F$6:$F$500,'Mouvements'!$C$6:$C$500,A361,'Mouvements'!$E$6:$E$500,"Sortie - production")+SUMIFS('Mouvements'!$F$6:$F$500,'Mouvements'!$C$6:$C$500,A361,'Mouvements'!$E$6:$E$500,"Sortie - perte"),0))</f>
        <v/>
      </c>
      <c r="L361" s="23">
        <f>IF(A361="","",IFERROR(SUMIFS('Mouvements'!$F$6:$F$500,'Mouvements'!$C$6:$C$500,A361,'Mouvements'!$E$6:$E$500,"Ajustement positif")-SUMIFS('Mouvements'!$F$6:$F$500,'Mouvements'!$C$6:$C$500,A361,'Mouvements'!$E$6:$E$500,"Ajustement négatif"),0))</f>
        <v/>
      </c>
      <c r="M361" s="23">
        <f>IF(A361="","",IFERROR(I361+J361-K361+L361,0))</f>
        <v/>
      </c>
      <c r="N361" s="10">
        <f>IF(A361="","",IFERROR(M361*G361,0))</f>
        <v/>
      </c>
      <c r="O361" s="9">
        <f>IF(A361="","",IF(M361&lt;0,"Stock négatif",IF(M361&lt;=H361,"À commander","Normal")))</f>
        <v/>
      </c>
    </row>
    <row r="362">
      <c r="A362" s="19" t="n"/>
      <c r="B362" s="20" t="n"/>
      <c r="C362" s="20" t="n"/>
      <c r="D362" s="19" t="n"/>
      <c r="E362" s="20" t="n"/>
      <c r="F362" s="20" t="n"/>
      <c r="G362" s="21" t="n"/>
      <c r="H362" s="22" t="n"/>
      <c r="I362" s="22" t="n"/>
      <c r="J362" s="23">
        <f>IF(A362="","",IFERROR(SUMIFS('Mouvements'!$F$6:$F$500,'Mouvements'!$C$6:$C$500,A362,'Mouvements'!$E$6:$E$500,"Entrée - achat")+SUMIFS('Mouvements'!$F$6:$F$500,'Mouvements'!$C$6:$C$500,A362,'Mouvements'!$E$6:$E$500,"Entrée - retour"),0))</f>
        <v/>
      </c>
      <c r="K362" s="23">
        <f>IF(A362="","",IFERROR(SUMIFS('Mouvements'!$F$6:$F$500,'Mouvements'!$C$6:$C$500,A362,'Mouvements'!$E$6:$E$500,"Sortie - production")+SUMIFS('Mouvements'!$F$6:$F$500,'Mouvements'!$C$6:$C$500,A362,'Mouvements'!$E$6:$E$500,"Sortie - perte"),0))</f>
        <v/>
      </c>
      <c r="L362" s="23">
        <f>IF(A362="","",IFERROR(SUMIFS('Mouvements'!$F$6:$F$500,'Mouvements'!$C$6:$C$500,A362,'Mouvements'!$E$6:$E$500,"Ajustement positif")-SUMIFS('Mouvements'!$F$6:$F$500,'Mouvements'!$C$6:$C$500,A362,'Mouvements'!$E$6:$E$500,"Ajustement négatif"),0))</f>
        <v/>
      </c>
      <c r="M362" s="23">
        <f>IF(A362="","",IFERROR(I362+J362-K362+L362,0))</f>
        <v/>
      </c>
      <c r="N362" s="10">
        <f>IF(A362="","",IFERROR(M362*G362,0))</f>
        <v/>
      </c>
      <c r="O362" s="9">
        <f>IF(A362="","",IF(M362&lt;0,"Stock négatif",IF(M362&lt;=H362,"À commander","Normal")))</f>
        <v/>
      </c>
    </row>
    <row r="363">
      <c r="A363" s="19" t="n"/>
      <c r="B363" s="20" t="n"/>
      <c r="C363" s="20" t="n"/>
      <c r="D363" s="19" t="n"/>
      <c r="E363" s="20" t="n"/>
      <c r="F363" s="20" t="n"/>
      <c r="G363" s="21" t="n"/>
      <c r="H363" s="22" t="n"/>
      <c r="I363" s="22" t="n"/>
      <c r="J363" s="23">
        <f>IF(A363="","",IFERROR(SUMIFS('Mouvements'!$F$6:$F$500,'Mouvements'!$C$6:$C$500,A363,'Mouvements'!$E$6:$E$500,"Entrée - achat")+SUMIFS('Mouvements'!$F$6:$F$500,'Mouvements'!$C$6:$C$500,A363,'Mouvements'!$E$6:$E$500,"Entrée - retour"),0))</f>
        <v/>
      </c>
      <c r="K363" s="23">
        <f>IF(A363="","",IFERROR(SUMIFS('Mouvements'!$F$6:$F$500,'Mouvements'!$C$6:$C$500,A363,'Mouvements'!$E$6:$E$500,"Sortie - production")+SUMIFS('Mouvements'!$F$6:$F$500,'Mouvements'!$C$6:$C$500,A363,'Mouvements'!$E$6:$E$500,"Sortie - perte"),0))</f>
        <v/>
      </c>
      <c r="L363" s="23">
        <f>IF(A363="","",IFERROR(SUMIFS('Mouvements'!$F$6:$F$500,'Mouvements'!$C$6:$C$500,A363,'Mouvements'!$E$6:$E$500,"Ajustement positif")-SUMIFS('Mouvements'!$F$6:$F$500,'Mouvements'!$C$6:$C$500,A363,'Mouvements'!$E$6:$E$500,"Ajustement négatif"),0))</f>
        <v/>
      </c>
      <c r="M363" s="23">
        <f>IF(A363="","",IFERROR(I363+J363-K363+L363,0))</f>
        <v/>
      </c>
      <c r="N363" s="10">
        <f>IF(A363="","",IFERROR(M363*G363,0))</f>
        <v/>
      </c>
      <c r="O363" s="9">
        <f>IF(A363="","",IF(M363&lt;0,"Stock négatif",IF(M363&lt;=H363,"À commander","Normal")))</f>
        <v/>
      </c>
    </row>
    <row r="364">
      <c r="A364" s="19" t="n"/>
      <c r="B364" s="20" t="n"/>
      <c r="C364" s="20" t="n"/>
      <c r="D364" s="19" t="n"/>
      <c r="E364" s="20" t="n"/>
      <c r="F364" s="20" t="n"/>
      <c r="G364" s="21" t="n"/>
      <c r="H364" s="22" t="n"/>
      <c r="I364" s="22" t="n"/>
      <c r="J364" s="23">
        <f>IF(A364="","",IFERROR(SUMIFS('Mouvements'!$F$6:$F$500,'Mouvements'!$C$6:$C$500,A364,'Mouvements'!$E$6:$E$500,"Entrée - achat")+SUMIFS('Mouvements'!$F$6:$F$500,'Mouvements'!$C$6:$C$500,A364,'Mouvements'!$E$6:$E$500,"Entrée - retour"),0))</f>
        <v/>
      </c>
      <c r="K364" s="23">
        <f>IF(A364="","",IFERROR(SUMIFS('Mouvements'!$F$6:$F$500,'Mouvements'!$C$6:$C$500,A364,'Mouvements'!$E$6:$E$500,"Sortie - production")+SUMIFS('Mouvements'!$F$6:$F$500,'Mouvements'!$C$6:$C$500,A364,'Mouvements'!$E$6:$E$500,"Sortie - perte"),0))</f>
        <v/>
      </c>
      <c r="L364" s="23">
        <f>IF(A364="","",IFERROR(SUMIFS('Mouvements'!$F$6:$F$500,'Mouvements'!$C$6:$C$500,A364,'Mouvements'!$E$6:$E$500,"Ajustement positif")-SUMIFS('Mouvements'!$F$6:$F$500,'Mouvements'!$C$6:$C$500,A364,'Mouvements'!$E$6:$E$500,"Ajustement négatif"),0))</f>
        <v/>
      </c>
      <c r="M364" s="23">
        <f>IF(A364="","",IFERROR(I364+J364-K364+L364,0))</f>
        <v/>
      </c>
      <c r="N364" s="10">
        <f>IF(A364="","",IFERROR(M364*G364,0))</f>
        <v/>
      </c>
      <c r="O364" s="9">
        <f>IF(A364="","",IF(M364&lt;0,"Stock négatif",IF(M364&lt;=H364,"À commander","Normal")))</f>
        <v/>
      </c>
    </row>
    <row r="365">
      <c r="A365" s="19" t="n"/>
      <c r="B365" s="20" t="n"/>
      <c r="C365" s="20" t="n"/>
      <c r="D365" s="19" t="n"/>
      <c r="E365" s="20" t="n"/>
      <c r="F365" s="20" t="n"/>
      <c r="G365" s="21" t="n"/>
      <c r="H365" s="22" t="n"/>
      <c r="I365" s="22" t="n"/>
      <c r="J365" s="23">
        <f>IF(A365="","",IFERROR(SUMIFS('Mouvements'!$F$6:$F$500,'Mouvements'!$C$6:$C$500,A365,'Mouvements'!$E$6:$E$500,"Entrée - achat")+SUMIFS('Mouvements'!$F$6:$F$500,'Mouvements'!$C$6:$C$500,A365,'Mouvements'!$E$6:$E$500,"Entrée - retour"),0))</f>
        <v/>
      </c>
      <c r="K365" s="23">
        <f>IF(A365="","",IFERROR(SUMIFS('Mouvements'!$F$6:$F$500,'Mouvements'!$C$6:$C$500,A365,'Mouvements'!$E$6:$E$500,"Sortie - production")+SUMIFS('Mouvements'!$F$6:$F$500,'Mouvements'!$C$6:$C$500,A365,'Mouvements'!$E$6:$E$500,"Sortie - perte"),0))</f>
        <v/>
      </c>
      <c r="L365" s="23">
        <f>IF(A365="","",IFERROR(SUMIFS('Mouvements'!$F$6:$F$500,'Mouvements'!$C$6:$C$500,A365,'Mouvements'!$E$6:$E$500,"Ajustement positif")-SUMIFS('Mouvements'!$F$6:$F$500,'Mouvements'!$C$6:$C$500,A365,'Mouvements'!$E$6:$E$500,"Ajustement négatif"),0))</f>
        <v/>
      </c>
      <c r="M365" s="23">
        <f>IF(A365="","",IFERROR(I365+J365-K365+L365,0))</f>
        <v/>
      </c>
      <c r="N365" s="10">
        <f>IF(A365="","",IFERROR(M365*G365,0))</f>
        <v/>
      </c>
      <c r="O365" s="9">
        <f>IF(A365="","",IF(M365&lt;0,"Stock négatif",IF(M365&lt;=H365,"À commander","Normal")))</f>
        <v/>
      </c>
    </row>
    <row r="366">
      <c r="A366" s="19" t="n"/>
      <c r="B366" s="20" t="n"/>
      <c r="C366" s="20" t="n"/>
      <c r="D366" s="19" t="n"/>
      <c r="E366" s="20" t="n"/>
      <c r="F366" s="20" t="n"/>
      <c r="G366" s="21" t="n"/>
      <c r="H366" s="22" t="n"/>
      <c r="I366" s="22" t="n"/>
      <c r="J366" s="23">
        <f>IF(A366="","",IFERROR(SUMIFS('Mouvements'!$F$6:$F$500,'Mouvements'!$C$6:$C$500,A366,'Mouvements'!$E$6:$E$500,"Entrée - achat")+SUMIFS('Mouvements'!$F$6:$F$500,'Mouvements'!$C$6:$C$500,A366,'Mouvements'!$E$6:$E$500,"Entrée - retour"),0))</f>
        <v/>
      </c>
      <c r="K366" s="23">
        <f>IF(A366="","",IFERROR(SUMIFS('Mouvements'!$F$6:$F$500,'Mouvements'!$C$6:$C$500,A366,'Mouvements'!$E$6:$E$500,"Sortie - production")+SUMIFS('Mouvements'!$F$6:$F$500,'Mouvements'!$C$6:$C$500,A366,'Mouvements'!$E$6:$E$500,"Sortie - perte"),0))</f>
        <v/>
      </c>
      <c r="L366" s="23">
        <f>IF(A366="","",IFERROR(SUMIFS('Mouvements'!$F$6:$F$500,'Mouvements'!$C$6:$C$500,A366,'Mouvements'!$E$6:$E$500,"Ajustement positif")-SUMIFS('Mouvements'!$F$6:$F$500,'Mouvements'!$C$6:$C$500,A366,'Mouvements'!$E$6:$E$500,"Ajustement négatif"),0))</f>
        <v/>
      </c>
      <c r="M366" s="23">
        <f>IF(A366="","",IFERROR(I366+J366-K366+L366,0))</f>
        <v/>
      </c>
      <c r="N366" s="10">
        <f>IF(A366="","",IFERROR(M366*G366,0))</f>
        <v/>
      </c>
      <c r="O366" s="9">
        <f>IF(A366="","",IF(M366&lt;0,"Stock négatif",IF(M366&lt;=H366,"À commander","Normal")))</f>
        <v/>
      </c>
    </row>
    <row r="367">
      <c r="A367" s="19" t="n"/>
      <c r="B367" s="20" t="n"/>
      <c r="C367" s="20" t="n"/>
      <c r="D367" s="19" t="n"/>
      <c r="E367" s="20" t="n"/>
      <c r="F367" s="20" t="n"/>
      <c r="G367" s="21" t="n"/>
      <c r="H367" s="22" t="n"/>
      <c r="I367" s="22" t="n"/>
      <c r="J367" s="23">
        <f>IF(A367="","",IFERROR(SUMIFS('Mouvements'!$F$6:$F$500,'Mouvements'!$C$6:$C$500,A367,'Mouvements'!$E$6:$E$500,"Entrée - achat")+SUMIFS('Mouvements'!$F$6:$F$500,'Mouvements'!$C$6:$C$500,A367,'Mouvements'!$E$6:$E$500,"Entrée - retour"),0))</f>
        <v/>
      </c>
      <c r="K367" s="23">
        <f>IF(A367="","",IFERROR(SUMIFS('Mouvements'!$F$6:$F$500,'Mouvements'!$C$6:$C$500,A367,'Mouvements'!$E$6:$E$500,"Sortie - production")+SUMIFS('Mouvements'!$F$6:$F$500,'Mouvements'!$C$6:$C$500,A367,'Mouvements'!$E$6:$E$500,"Sortie - perte"),0))</f>
        <v/>
      </c>
      <c r="L367" s="23">
        <f>IF(A367="","",IFERROR(SUMIFS('Mouvements'!$F$6:$F$500,'Mouvements'!$C$6:$C$500,A367,'Mouvements'!$E$6:$E$500,"Ajustement positif")-SUMIFS('Mouvements'!$F$6:$F$500,'Mouvements'!$C$6:$C$500,A367,'Mouvements'!$E$6:$E$500,"Ajustement négatif"),0))</f>
        <v/>
      </c>
      <c r="M367" s="23">
        <f>IF(A367="","",IFERROR(I367+J367-K367+L367,0))</f>
        <v/>
      </c>
      <c r="N367" s="10">
        <f>IF(A367="","",IFERROR(M367*G367,0))</f>
        <v/>
      </c>
      <c r="O367" s="9">
        <f>IF(A367="","",IF(M367&lt;0,"Stock négatif",IF(M367&lt;=H367,"À commander","Normal")))</f>
        <v/>
      </c>
    </row>
    <row r="368">
      <c r="A368" s="19" t="n"/>
      <c r="B368" s="20" t="n"/>
      <c r="C368" s="20" t="n"/>
      <c r="D368" s="19" t="n"/>
      <c r="E368" s="20" t="n"/>
      <c r="F368" s="20" t="n"/>
      <c r="G368" s="21" t="n"/>
      <c r="H368" s="22" t="n"/>
      <c r="I368" s="22" t="n"/>
      <c r="J368" s="23">
        <f>IF(A368="","",IFERROR(SUMIFS('Mouvements'!$F$6:$F$500,'Mouvements'!$C$6:$C$500,A368,'Mouvements'!$E$6:$E$500,"Entrée - achat")+SUMIFS('Mouvements'!$F$6:$F$500,'Mouvements'!$C$6:$C$500,A368,'Mouvements'!$E$6:$E$500,"Entrée - retour"),0))</f>
        <v/>
      </c>
      <c r="K368" s="23">
        <f>IF(A368="","",IFERROR(SUMIFS('Mouvements'!$F$6:$F$500,'Mouvements'!$C$6:$C$500,A368,'Mouvements'!$E$6:$E$500,"Sortie - production")+SUMIFS('Mouvements'!$F$6:$F$500,'Mouvements'!$C$6:$C$500,A368,'Mouvements'!$E$6:$E$500,"Sortie - perte"),0))</f>
        <v/>
      </c>
      <c r="L368" s="23">
        <f>IF(A368="","",IFERROR(SUMIFS('Mouvements'!$F$6:$F$500,'Mouvements'!$C$6:$C$500,A368,'Mouvements'!$E$6:$E$500,"Ajustement positif")-SUMIFS('Mouvements'!$F$6:$F$500,'Mouvements'!$C$6:$C$500,A368,'Mouvements'!$E$6:$E$500,"Ajustement négatif"),0))</f>
        <v/>
      </c>
      <c r="M368" s="23">
        <f>IF(A368="","",IFERROR(I368+J368-K368+L368,0))</f>
        <v/>
      </c>
      <c r="N368" s="10">
        <f>IF(A368="","",IFERROR(M368*G368,0))</f>
        <v/>
      </c>
      <c r="O368" s="9">
        <f>IF(A368="","",IF(M368&lt;0,"Stock négatif",IF(M368&lt;=H368,"À commander","Normal")))</f>
        <v/>
      </c>
    </row>
    <row r="369">
      <c r="A369" s="19" t="n"/>
      <c r="B369" s="20" t="n"/>
      <c r="C369" s="20" t="n"/>
      <c r="D369" s="19" t="n"/>
      <c r="E369" s="20" t="n"/>
      <c r="F369" s="20" t="n"/>
      <c r="G369" s="21" t="n"/>
      <c r="H369" s="22" t="n"/>
      <c r="I369" s="22" t="n"/>
      <c r="J369" s="23">
        <f>IF(A369="","",IFERROR(SUMIFS('Mouvements'!$F$6:$F$500,'Mouvements'!$C$6:$C$500,A369,'Mouvements'!$E$6:$E$500,"Entrée - achat")+SUMIFS('Mouvements'!$F$6:$F$500,'Mouvements'!$C$6:$C$500,A369,'Mouvements'!$E$6:$E$500,"Entrée - retour"),0))</f>
        <v/>
      </c>
      <c r="K369" s="23">
        <f>IF(A369="","",IFERROR(SUMIFS('Mouvements'!$F$6:$F$500,'Mouvements'!$C$6:$C$500,A369,'Mouvements'!$E$6:$E$500,"Sortie - production")+SUMIFS('Mouvements'!$F$6:$F$500,'Mouvements'!$C$6:$C$500,A369,'Mouvements'!$E$6:$E$500,"Sortie - perte"),0))</f>
        <v/>
      </c>
      <c r="L369" s="23">
        <f>IF(A369="","",IFERROR(SUMIFS('Mouvements'!$F$6:$F$500,'Mouvements'!$C$6:$C$500,A369,'Mouvements'!$E$6:$E$500,"Ajustement positif")-SUMIFS('Mouvements'!$F$6:$F$500,'Mouvements'!$C$6:$C$500,A369,'Mouvements'!$E$6:$E$500,"Ajustement négatif"),0))</f>
        <v/>
      </c>
      <c r="M369" s="23">
        <f>IF(A369="","",IFERROR(I369+J369-K369+L369,0))</f>
        <v/>
      </c>
      <c r="N369" s="10">
        <f>IF(A369="","",IFERROR(M369*G369,0))</f>
        <v/>
      </c>
      <c r="O369" s="9">
        <f>IF(A369="","",IF(M369&lt;0,"Stock négatif",IF(M369&lt;=H369,"À commander","Normal")))</f>
        <v/>
      </c>
    </row>
    <row r="370">
      <c r="A370" s="19" t="n"/>
      <c r="B370" s="20" t="n"/>
      <c r="C370" s="20" t="n"/>
      <c r="D370" s="19" t="n"/>
      <c r="E370" s="20" t="n"/>
      <c r="F370" s="20" t="n"/>
      <c r="G370" s="21" t="n"/>
      <c r="H370" s="22" t="n"/>
      <c r="I370" s="22" t="n"/>
      <c r="J370" s="23">
        <f>IF(A370="","",IFERROR(SUMIFS('Mouvements'!$F$6:$F$500,'Mouvements'!$C$6:$C$500,A370,'Mouvements'!$E$6:$E$500,"Entrée - achat")+SUMIFS('Mouvements'!$F$6:$F$500,'Mouvements'!$C$6:$C$500,A370,'Mouvements'!$E$6:$E$500,"Entrée - retour"),0))</f>
        <v/>
      </c>
      <c r="K370" s="23">
        <f>IF(A370="","",IFERROR(SUMIFS('Mouvements'!$F$6:$F$500,'Mouvements'!$C$6:$C$500,A370,'Mouvements'!$E$6:$E$500,"Sortie - production")+SUMIFS('Mouvements'!$F$6:$F$500,'Mouvements'!$C$6:$C$500,A370,'Mouvements'!$E$6:$E$500,"Sortie - perte"),0))</f>
        <v/>
      </c>
      <c r="L370" s="23">
        <f>IF(A370="","",IFERROR(SUMIFS('Mouvements'!$F$6:$F$500,'Mouvements'!$C$6:$C$500,A370,'Mouvements'!$E$6:$E$500,"Ajustement positif")-SUMIFS('Mouvements'!$F$6:$F$500,'Mouvements'!$C$6:$C$500,A370,'Mouvements'!$E$6:$E$500,"Ajustement négatif"),0))</f>
        <v/>
      </c>
      <c r="M370" s="23">
        <f>IF(A370="","",IFERROR(I370+J370-K370+L370,0))</f>
        <v/>
      </c>
      <c r="N370" s="10">
        <f>IF(A370="","",IFERROR(M370*G370,0))</f>
        <v/>
      </c>
      <c r="O370" s="9">
        <f>IF(A370="","",IF(M370&lt;0,"Stock négatif",IF(M370&lt;=H370,"À commander","Normal")))</f>
        <v/>
      </c>
    </row>
    <row r="371">
      <c r="A371" s="19" t="n"/>
      <c r="B371" s="20" t="n"/>
      <c r="C371" s="20" t="n"/>
      <c r="D371" s="19" t="n"/>
      <c r="E371" s="20" t="n"/>
      <c r="F371" s="20" t="n"/>
      <c r="G371" s="21" t="n"/>
      <c r="H371" s="22" t="n"/>
      <c r="I371" s="22" t="n"/>
      <c r="J371" s="23">
        <f>IF(A371="","",IFERROR(SUMIFS('Mouvements'!$F$6:$F$500,'Mouvements'!$C$6:$C$500,A371,'Mouvements'!$E$6:$E$500,"Entrée - achat")+SUMIFS('Mouvements'!$F$6:$F$500,'Mouvements'!$C$6:$C$500,A371,'Mouvements'!$E$6:$E$500,"Entrée - retour"),0))</f>
        <v/>
      </c>
      <c r="K371" s="23">
        <f>IF(A371="","",IFERROR(SUMIFS('Mouvements'!$F$6:$F$500,'Mouvements'!$C$6:$C$500,A371,'Mouvements'!$E$6:$E$500,"Sortie - production")+SUMIFS('Mouvements'!$F$6:$F$500,'Mouvements'!$C$6:$C$500,A371,'Mouvements'!$E$6:$E$500,"Sortie - perte"),0))</f>
        <v/>
      </c>
      <c r="L371" s="23">
        <f>IF(A371="","",IFERROR(SUMIFS('Mouvements'!$F$6:$F$500,'Mouvements'!$C$6:$C$500,A371,'Mouvements'!$E$6:$E$500,"Ajustement positif")-SUMIFS('Mouvements'!$F$6:$F$500,'Mouvements'!$C$6:$C$500,A371,'Mouvements'!$E$6:$E$500,"Ajustement négatif"),0))</f>
        <v/>
      </c>
      <c r="M371" s="23">
        <f>IF(A371="","",IFERROR(I371+J371-K371+L371,0))</f>
        <v/>
      </c>
      <c r="N371" s="10">
        <f>IF(A371="","",IFERROR(M371*G371,0))</f>
        <v/>
      </c>
      <c r="O371" s="9">
        <f>IF(A371="","",IF(M371&lt;0,"Stock négatif",IF(M371&lt;=H371,"À commander","Normal")))</f>
        <v/>
      </c>
    </row>
    <row r="372">
      <c r="A372" s="19" t="n"/>
      <c r="B372" s="20" t="n"/>
      <c r="C372" s="20" t="n"/>
      <c r="D372" s="19" t="n"/>
      <c r="E372" s="20" t="n"/>
      <c r="F372" s="20" t="n"/>
      <c r="G372" s="21" t="n"/>
      <c r="H372" s="22" t="n"/>
      <c r="I372" s="22" t="n"/>
      <c r="J372" s="23">
        <f>IF(A372="","",IFERROR(SUMIFS('Mouvements'!$F$6:$F$500,'Mouvements'!$C$6:$C$500,A372,'Mouvements'!$E$6:$E$500,"Entrée - achat")+SUMIFS('Mouvements'!$F$6:$F$500,'Mouvements'!$C$6:$C$500,A372,'Mouvements'!$E$6:$E$500,"Entrée - retour"),0))</f>
        <v/>
      </c>
      <c r="K372" s="23">
        <f>IF(A372="","",IFERROR(SUMIFS('Mouvements'!$F$6:$F$500,'Mouvements'!$C$6:$C$500,A372,'Mouvements'!$E$6:$E$500,"Sortie - production")+SUMIFS('Mouvements'!$F$6:$F$500,'Mouvements'!$C$6:$C$500,A372,'Mouvements'!$E$6:$E$500,"Sortie - perte"),0))</f>
        <v/>
      </c>
      <c r="L372" s="23">
        <f>IF(A372="","",IFERROR(SUMIFS('Mouvements'!$F$6:$F$500,'Mouvements'!$C$6:$C$500,A372,'Mouvements'!$E$6:$E$500,"Ajustement positif")-SUMIFS('Mouvements'!$F$6:$F$500,'Mouvements'!$C$6:$C$500,A372,'Mouvements'!$E$6:$E$500,"Ajustement négatif"),0))</f>
        <v/>
      </c>
      <c r="M372" s="23">
        <f>IF(A372="","",IFERROR(I372+J372-K372+L372,0))</f>
        <v/>
      </c>
      <c r="N372" s="10">
        <f>IF(A372="","",IFERROR(M372*G372,0))</f>
        <v/>
      </c>
      <c r="O372" s="9">
        <f>IF(A372="","",IF(M372&lt;0,"Stock négatif",IF(M372&lt;=H372,"À commander","Normal")))</f>
        <v/>
      </c>
    </row>
    <row r="373">
      <c r="A373" s="19" t="n"/>
      <c r="B373" s="20" t="n"/>
      <c r="C373" s="20" t="n"/>
      <c r="D373" s="19" t="n"/>
      <c r="E373" s="20" t="n"/>
      <c r="F373" s="20" t="n"/>
      <c r="G373" s="21" t="n"/>
      <c r="H373" s="22" t="n"/>
      <c r="I373" s="22" t="n"/>
      <c r="J373" s="23">
        <f>IF(A373="","",IFERROR(SUMIFS('Mouvements'!$F$6:$F$500,'Mouvements'!$C$6:$C$500,A373,'Mouvements'!$E$6:$E$500,"Entrée - achat")+SUMIFS('Mouvements'!$F$6:$F$500,'Mouvements'!$C$6:$C$500,A373,'Mouvements'!$E$6:$E$500,"Entrée - retour"),0))</f>
        <v/>
      </c>
      <c r="K373" s="23">
        <f>IF(A373="","",IFERROR(SUMIFS('Mouvements'!$F$6:$F$500,'Mouvements'!$C$6:$C$500,A373,'Mouvements'!$E$6:$E$500,"Sortie - production")+SUMIFS('Mouvements'!$F$6:$F$500,'Mouvements'!$C$6:$C$500,A373,'Mouvements'!$E$6:$E$500,"Sortie - perte"),0))</f>
        <v/>
      </c>
      <c r="L373" s="23">
        <f>IF(A373="","",IFERROR(SUMIFS('Mouvements'!$F$6:$F$500,'Mouvements'!$C$6:$C$500,A373,'Mouvements'!$E$6:$E$500,"Ajustement positif")-SUMIFS('Mouvements'!$F$6:$F$500,'Mouvements'!$C$6:$C$500,A373,'Mouvements'!$E$6:$E$500,"Ajustement négatif"),0))</f>
        <v/>
      </c>
      <c r="M373" s="23">
        <f>IF(A373="","",IFERROR(I373+J373-K373+L373,0))</f>
        <v/>
      </c>
      <c r="N373" s="10">
        <f>IF(A373="","",IFERROR(M373*G373,0))</f>
        <v/>
      </c>
      <c r="O373" s="9">
        <f>IF(A373="","",IF(M373&lt;0,"Stock négatif",IF(M373&lt;=H373,"À commander","Normal")))</f>
        <v/>
      </c>
    </row>
    <row r="374">
      <c r="A374" s="19" t="n"/>
      <c r="B374" s="20" t="n"/>
      <c r="C374" s="20" t="n"/>
      <c r="D374" s="19" t="n"/>
      <c r="E374" s="20" t="n"/>
      <c r="F374" s="20" t="n"/>
      <c r="G374" s="21" t="n"/>
      <c r="H374" s="22" t="n"/>
      <c r="I374" s="22" t="n"/>
      <c r="J374" s="23">
        <f>IF(A374="","",IFERROR(SUMIFS('Mouvements'!$F$6:$F$500,'Mouvements'!$C$6:$C$500,A374,'Mouvements'!$E$6:$E$500,"Entrée - achat")+SUMIFS('Mouvements'!$F$6:$F$500,'Mouvements'!$C$6:$C$500,A374,'Mouvements'!$E$6:$E$500,"Entrée - retour"),0))</f>
        <v/>
      </c>
      <c r="K374" s="23">
        <f>IF(A374="","",IFERROR(SUMIFS('Mouvements'!$F$6:$F$500,'Mouvements'!$C$6:$C$500,A374,'Mouvements'!$E$6:$E$500,"Sortie - production")+SUMIFS('Mouvements'!$F$6:$F$500,'Mouvements'!$C$6:$C$500,A374,'Mouvements'!$E$6:$E$500,"Sortie - perte"),0))</f>
        <v/>
      </c>
      <c r="L374" s="23">
        <f>IF(A374="","",IFERROR(SUMIFS('Mouvements'!$F$6:$F$500,'Mouvements'!$C$6:$C$500,A374,'Mouvements'!$E$6:$E$500,"Ajustement positif")-SUMIFS('Mouvements'!$F$6:$F$500,'Mouvements'!$C$6:$C$500,A374,'Mouvements'!$E$6:$E$500,"Ajustement négatif"),0))</f>
        <v/>
      </c>
      <c r="M374" s="23">
        <f>IF(A374="","",IFERROR(I374+J374-K374+L374,0))</f>
        <v/>
      </c>
      <c r="N374" s="10">
        <f>IF(A374="","",IFERROR(M374*G374,0))</f>
        <v/>
      </c>
      <c r="O374" s="9">
        <f>IF(A374="","",IF(M374&lt;0,"Stock négatif",IF(M374&lt;=H374,"À commander","Normal")))</f>
        <v/>
      </c>
    </row>
    <row r="375">
      <c r="A375" s="19" t="n"/>
      <c r="B375" s="20" t="n"/>
      <c r="C375" s="20" t="n"/>
      <c r="D375" s="19" t="n"/>
      <c r="E375" s="20" t="n"/>
      <c r="F375" s="20" t="n"/>
      <c r="G375" s="21" t="n"/>
      <c r="H375" s="22" t="n"/>
      <c r="I375" s="22" t="n"/>
      <c r="J375" s="23">
        <f>IF(A375="","",IFERROR(SUMIFS('Mouvements'!$F$6:$F$500,'Mouvements'!$C$6:$C$500,A375,'Mouvements'!$E$6:$E$500,"Entrée - achat")+SUMIFS('Mouvements'!$F$6:$F$500,'Mouvements'!$C$6:$C$500,A375,'Mouvements'!$E$6:$E$500,"Entrée - retour"),0))</f>
        <v/>
      </c>
      <c r="K375" s="23">
        <f>IF(A375="","",IFERROR(SUMIFS('Mouvements'!$F$6:$F$500,'Mouvements'!$C$6:$C$500,A375,'Mouvements'!$E$6:$E$500,"Sortie - production")+SUMIFS('Mouvements'!$F$6:$F$500,'Mouvements'!$C$6:$C$500,A375,'Mouvements'!$E$6:$E$500,"Sortie - perte"),0))</f>
        <v/>
      </c>
      <c r="L375" s="23">
        <f>IF(A375="","",IFERROR(SUMIFS('Mouvements'!$F$6:$F$500,'Mouvements'!$C$6:$C$500,A375,'Mouvements'!$E$6:$E$500,"Ajustement positif")-SUMIFS('Mouvements'!$F$6:$F$500,'Mouvements'!$C$6:$C$500,A375,'Mouvements'!$E$6:$E$500,"Ajustement négatif"),0))</f>
        <v/>
      </c>
      <c r="M375" s="23">
        <f>IF(A375="","",IFERROR(I375+J375-K375+L375,0))</f>
        <v/>
      </c>
      <c r="N375" s="10">
        <f>IF(A375="","",IFERROR(M375*G375,0))</f>
        <v/>
      </c>
      <c r="O375" s="9">
        <f>IF(A375="","",IF(M375&lt;0,"Stock négatif",IF(M375&lt;=H375,"À commander","Normal")))</f>
        <v/>
      </c>
    </row>
    <row r="376">
      <c r="A376" s="19" t="n"/>
      <c r="B376" s="20" t="n"/>
      <c r="C376" s="20" t="n"/>
      <c r="D376" s="19" t="n"/>
      <c r="E376" s="20" t="n"/>
      <c r="F376" s="20" t="n"/>
      <c r="G376" s="21" t="n"/>
      <c r="H376" s="22" t="n"/>
      <c r="I376" s="22" t="n"/>
      <c r="J376" s="23">
        <f>IF(A376="","",IFERROR(SUMIFS('Mouvements'!$F$6:$F$500,'Mouvements'!$C$6:$C$500,A376,'Mouvements'!$E$6:$E$500,"Entrée - achat")+SUMIFS('Mouvements'!$F$6:$F$500,'Mouvements'!$C$6:$C$500,A376,'Mouvements'!$E$6:$E$500,"Entrée - retour"),0))</f>
        <v/>
      </c>
      <c r="K376" s="23">
        <f>IF(A376="","",IFERROR(SUMIFS('Mouvements'!$F$6:$F$500,'Mouvements'!$C$6:$C$500,A376,'Mouvements'!$E$6:$E$500,"Sortie - production")+SUMIFS('Mouvements'!$F$6:$F$500,'Mouvements'!$C$6:$C$500,A376,'Mouvements'!$E$6:$E$500,"Sortie - perte"),0))</f>
        <v/>
      </c>
      <c r="L376" s="23">
        <f>IF(A376="","",IFERROR(SUMIFS('Mouvements'!$F$6:$F$500,'Mouvements'!$C$6:$C$500,A376,'Mouvements'!$E$6:$E$500,"Ajustement positif")-SUMIFS('Mouvements'!$F$6:$F$500,'Mouvements'!$C$6:$C$500,A376,'Mouvements'!$E$6:$E$500,"Ajustement négatif"),0))</f>
        <v/>
      </c>
      <c r="M376" s="23">
        <f>IF(A376="","",IFERROR(I376+J376-K376+L376,0))</f>
        <v/>
      </c>
      <c r="N376" s="10">
        <f>IF(A376="","",IFERROR(M376*G376,0))</f>
        <v/>
      </c>
      <c r="O376" s="9">
        <f>IF(A376="","",IF(M376&lt;0,"Stock négatif",IF(M376&lt;=H376,"À commander","Normal")))</f>
        <v/>
      </c>
    </row>
    <row r="377">
      <c r="A377" s="19" t="n"/>
      <c r="B377" s="20" t="n"/>
      <c r="C377" s="20" t="n"/>
      <c r="D377" s="19" t="n"/>
      <c r="E377" s="20" t="n"/>
      <c r="F377" s="20" t="n"/>
      <c r="G377" s="21" t="n"/>
      <c r="H377" s="22" t="n"/>
      <c r="I377" s="22" t="n"/>
      <c r="J377" s="23">
        <f>IF(A377="","",IFERROR(SUMIFS('Mouvements'!$F$6:$F$500,'Mouvements'!$C$6:$C$500,A377,'Mouvements'!$E$6:$E$500,"Entrée - achat")+SUMIFS('Mouvements'!$F$6:$F$500,'Mouvements'!$C$6:$C$500,A377,'Mouvements'!$E$6:$E$500,"Entrée - retour"),0))</f>
        <v/>
      </c>
      <c r="K377" s="23">
        <f>IF(A377="","",IFERROR(SUMIFS('Mouvements'!$F$6:$F$500,'Mouvements'!$C$6:$C$500,A377,'Mouvements'!$E$6:$E$500,"Sortie - production")+SUMIFS('Mouvements'!$F$6:$F$500,'Mouvements'!$C$6:$C$500,A377,'Mouvements'!$E$6:$E$500,"Sortie - perte"),0))</f>
        <v/>
      </c>
      <c r="L377" s="23">
        <f>IF(A377="","",IFERROR(SUMIFS('Mouvements'!$F$6:$F$500,'Mouvements'!$C$6:$C$500,A377,'Mouvements'!$E$6:$E$500,"Ajustement positif")-SUMIFS('Mouvements'!$F$6:$F$500,'Mouvements'!$C$6:$C$500,A377,'Mouvements'!$E$6:$E$500,"Ajustement négatif"),0))</f>
        <v/>
      </c>
      <c r="M377" s="23">
        <f>IF(A377="","",IFERROR(I377+J377-K377+L377,0))</f>
        <v/>
      </c>
      <c r="N377" s="10">
        <f>IF(A377="","",IFERROR(M377*G377,0))</f>
        <v/>
      </c>
      <c r="O377" s="9">
        <f>IF(A377="","",IF(M377&lt;0,"Stock négatif",IF(M377&lt;=H377,"À commander","Normal")))</f>
        <v/>
      </c>
    </row>
    <row r="378">
      <c r="A378" s="19" t="n"/>
      <c r="B378" s="20" t="n"/>
      <c r="C378" s="20" t="n"/>
      <c r="D378" s="19" t="n"/>
      <c r="E378" s="20" t="n"/>
      <c r="F378" s="20" t="n"/>
      <c r="G378" s="21" t="n"/>
      <c r="H378" s="22" t="n"/>
      <c r="I378" s="22" t="n"/>
      <c r="J378" s="23">
        <f>IF(A378="","",IFERROR(SUMIFS('Mouvements'!$F$6:$F$500,'Mouvements'!$C$6:$C$500,A378,'Mouvements'!$E$6:$E$500,"Entrée - achat")+SUMIFS('Mouvements'!$F$6:$F$500,'Mouvements'!$C$6:$C$500,A378,'Mouvements'!$E$6:$E$500,"Entrée - retour"),0))</f>
        <v/>
      </c>
      <c r="K378" s="23">
        <f>IF(A378="","",IFERROR(SUMIFS('Mouvements'!$F$6:$F$500,'Mouvements'!$C$6:$C$500,A378,'Mouvements'!$E$6:$E$500,"Sortie - production")+SUMIFS('Mouvements'!$F$6:$F$500,'Mouvements'!$C$6:$C$500,A378,'Mouvements'!$E$6:$E$500,"Sortie - perte"),0))</f>
        <v/>
      </c>
      <c r="L378" s="23">
        <f>IF(A378="","",IFERROR(SUMIFS('Mouvements'!$F$6:$F$500,'Mouvements'!$C$6:$C$500,A378,'Mouvements'!$E$6:$E$500,"Ajustement positif")-SUMIFS('Mouvements'!$F$6:$F$500,'Mouvements'!$C$6:$C$500,A378,'Mouvements'!$E$6:$E$500,"Ajustement négatif"),0))</f>
        <v/>
      </c>
      <c r="M378" s="23">
        <f>IF(A378="","",IFERROR(I378+J378-K378+L378,0))</f>
        <v/>
      </c>
      <c r="N378" s="10">
        <f>IF(A378="","",IFERROR(M378*G378,0))</f>
        <v/>
      </c>
      <c r="O378" s="9">
        <f>IF(A378="","",IF(M378&lt;0,"Stock négatif",IF(M378&lt;=H378,"À commander","Normal")))</f>
        <v/>
      </c>
    </row>
    <row r="379">
      <c r="A379" s="19" t="n"/>
      <c r="B379" s="20" t="n"/>
      <c r="C379" s="20" t="n"/>
      <c r="D379" s="19" t="n"/>
      <c r="E379" s="20" t="n"/>
      <c r="F379" s="20" t="n"/>
      <c r="G379" s="21" t="n"/>
      <c r="H379" s="22" t="n"/>
      <c r="I379" s="22" t="n"/>
      <c r="J379" s="23">
        <f>IF(A379="","",IFERROR(SUMIFS('Mouvements'!$F$6:$F$500,'Mouvements'!$C$6:$C$500,A379,'Mouvements'!$E$6:$E$500,"Entrée - achat")+SUMIFS('Mouvements'!$F$6:$F$500,'Mouvements'!$C$6:$C$500,A379,'Mouvements'!$E$6:$E$500,"Entrée - retour"),0))</f>
        <v/>
      </c>
      <c r="K379" s="23">
        <f>IF(A379="","",IFERROR(SUMIFS('Mouvements'!$F$6:$F$500,'Mouvements'!$C$6:$C$500,A379,'Mouvements'!$E$6:$E$500,"Sortie - production")+SUMIFS('Mouvements'!$F$6:$F$500,'Mouvements'!$C$6:$C$500,A379,'Mouvements'!$E$6:$E$500,"Sortie - perte"),0))</f>
        <v/>
      </c>
      <c r="L379" s="23">
        <f>IF(A379="","",IFERROR(SUMIFS('Mouvements'!$F$6:$F$500,'Mouvements'!$C$6:$C$500,A379,'Mouvements'!$E$6:$E$500,"Ajustement positif")-SUMIFS('Mouvements'!$F$6:$F$500,'Mouvements'!$C$6:$C$500,A379,'Mouvements'!$E$6:$E$500,"Ajustement négatif"),0))</f>
        <v/>
      </c>
      <c r="M379" s="23">
        <f>IF(A379="","",IFERROR(I379+J379-K379+L379,0))</f>
        <v/>
      </c>
      <c r="N379" s="10">
        <f>IF(A379="","",IFERROR(M379*G379,0))</f>
        <v/>
      </c>
      <c r="O379" s="9">
        <f>IF(A379="","",IF(M379&lt;0,"Stock négatif",IF(M379&lt;=H379,"À commander","Normal")))</f>
        <v/>
      </c>
    </row>
    <row r="380">
      <c r="A380" s="19" t="n"/>
      <c r="B380" s="20" t="n"/>
      <c r="C380" s="20" t="n"/>
      <c r="D380" s="19" t="n"/>
      <c r="E380" s="20" t="n"/>
      <c r="F380" s="20" t="n"/>
      <c r="G380" s="21" t="n"/>
      <c r="H380" s="22" t="n"/>
      <c r="I380" s="22" t="n"/>
      <c r="J380" s="23">
        <f>IF(A380="","",IFERROR(SUMIFS('Mouvements'!$F$6:$F$500,'Mouvements'!$C$6:$C$500,A380,'Mouvements'!$E$6:$E$500,"Entrée - achat")+SUMIFS('Mouvements'!$F$6:$F$500,'Mouvements'!$C$6:$C$500,A380,'Mouvements'!$E$6:$E$500,"Entrée - retour"),0))</f>
        <v/>
      </c>
      <c r="K380" s="23">
        <f>IF(A380="","",IFERROR(SUMIFS('Mouvements'!$F$6:$F$500,'Mouvements'!$C$6:$C$500,A380,'Mouvements'!$E$6:$E$500,"Sortie - production")+SUMIFS('Mouvements'!$F$6:$F$500,'Mouvements'!$C$6:$C$500,A380,'Mouvements'!$E$6:$E$500,"Sortie - perte"),0))</f>
        <v/>
      </c>
      <c r="L380" s="23">
        <f>IF(A380="","",IFERROR(SUMIFS('Mouvements'!$F$6:$F$500,'Mouvements'!$C$6:$C$500,A380,'Mouvements'!$E$6:$E$500,"Ajustement positif")-SUMIFS('Mouvements'!$F$6:$F$500,'Mouvements'!$C$6:$C$500,A380,'Mouvements'!$E$6:$E$500,"Ajustement négatif"),0))</f>
        <v/>
      </c>
      <c r="M380" s="23">
        <f>IF(A380="","",IFERROR(I380+J380-K380+L380,0))</f>
        <v/>
      </c>
      <c r="N380" s="10">
        <f>IF(A380="","",IFERROR(M380*G380,0))</f>
        <v/>
      </c>
      <c r="O380" s="9">
        <f>IF(A380="","",IF(M380&lt;0,"Stock négatif",IF(M380&lt;=H380,"À commander","Normal")))</f>
        <v/>
      </c>
    </row>
    <row r="381">
      <c r="A381" s="19" t="n"/>
      <c r="B381" s="20" t="n"/>
      <c r="C381" s="20" t="n"/>
      <c r="D381" s="19" t="n"/>
      <c r="E381" s="20" t="n"/>
      <c r="F381" s="20" t="n"/>
      <c r="G381" s="21" t="n"/>
      <c r="H381" s="22" t="n"/>
      <c r="I381" s="22" t="n"/>
      <c r="J381" s="23">
        <f>IF(A381="","",IFERROR(SUMIFS('Mouvements'!$F$6:$F$500,'Mouvements'!$C$6:$C$500,A381,'Mouvements'!$E$6:$E$500,"Entrée - achat")+SUMIFS('Mouvements'!$F$6:$F$500,'Mouvements'!$C$6:$C$500,A381,'Mouvements'!$E$6:$E$500,"Entrée - retour"),0))</f>
        <v/>
      </c>
      <c r="K381" s="23">
        <f>IF(A381="","",IFERROR(SUMIFS('Mouvements'!$F$6:$F$500,'Mouvements'!$C$6:$C$500,A381,'Mouvements'!$E$6:$E$500,"Sortie - production")+SUMIFS('Mouvements'!$F$6:$F$500,'Mouvements'!$C$6:$C$500,A381,'Mouvements'!$E$6:$E$500,"Sortie - perte"),0))</f>
        <v/>
      </c>
      <c r="L381" s="23">
        <f>IF(A381="","",IFERROR(SUMIFS('Mouvements'!$F$6:$F$500,'Mouvements'!$C$6:$C$500,A381,'Mouvements'!$E$6:$E$500,"Ajustement positif")-SUMIFS('Mouvements'!$F$6:$F$500,'Mouvements'!$C$6:$C$500,A381,'Mouvements'!$E$6:$E$500,"Ajustement négatif"),0))</f>
        <v/>
      </c>
      <c r="M381" s="23">
        <f>IF(A381="","",IFERROR(I381+J381-K381+L381,0))</f>
        <v/>
      </c>
      <c r="N381" s="10">
        <f>IF(A381="","",IFERROR(M381*G381,0))</f>
        <v/>
      </c>
      <c r="O381" s="9">
        <f>IF(A381="","",IF(M381&lt;0,"Stock négatif",IF(M381&lt;=H381,"À commander","Normal")))</f>
        <v/>
      </c>
    </row>
    <row r="382">
      <c r="A382" s="19" t="n"/>
      <c r="B382" s="20" t="n"/>
      <c r="C382" s="20" t="n"/>
      <c r="D382" s="19" t="n"/>
      <c r="E382" s="20" t="n"/>
      <c r="F382" s="20" t="n"/>
      <c r="G382" s="21" t="n"/>
      <c r="H382" s="22" t="n"/>
      <c r="I382" s="22" t="n"/>
      <c r="J382" s="23">
        <f>IF(A382="","",IFERROR(SUMIFS('Mouvements'!$F$6:$F$500,'Mouvements'!$C$6:$C$500,A382,'Mouvements'!$E$6:$E$500,"Entrée - achat")+SUMIFS('Mouvements'!$F$6:$F$500,'Mouvements'!$C$6:$C$500,A382,'Mouvements'!$E$6:$E$500,"Entrée - retour"),0))</f>
        <v/>
      </c>
      <c r="K382" s="23">
        <f>IF(A382="","",IFERROR(SUMIFS('Mouvements'!$F$6:$F$500,'Mouvements'!$C$6:$C$500,A382,'Mouvements'!$E$6:$E$500,"Sortie - production")+SUMIFS('Mouvements'!$F$6:$F$500,'Mouvements'!$C$6:$C$500,A382,'Mouvements'!$E$6:$E$500,"Sortie - perte"),0))</f>
        <v/>
      </c>
      <c r="L382" s="23">
        <f>IF(A382="","",IFERROR(SUMIFS('Mouvements'!$F$6:$F$500,'Mouvements'!$C$6:$C$500,A382,'Mouvements'!$E$6:$E$500,"Ajustement positif")-SUMIFS('Mouvements'!$F$6:$F$500,'Mouvements'!$C$6:$C$500,A382,'Mouvements'!$E$6:$E$500,"Ajustement négatif"),0))</f>
        <v/>
      </c>
      <c r="M382" s="23">
        <f>IF(A382="","",IFERROR(I382+J382-K382+L382,0))</f>
        <v/>
      </c>
      <c r="N382" s="10">
        <f>IF(A382="","",IFERROR(M382*G382,0))</f>
        <v/>
      </c>
      <c r="O382" s="9">
        <f>IF(A382="","",IF(M382&lt;0,"Stock négatif",IF(M382&lt;=H382,"À commander","Normal")))</f>
        <v/>
      </c>
    </row>
    <row r="383">
      <c r="A383" s="19" t="n"/>
      <c r="B383" s="20" t="n"/>
      <c r="C383" s="20" t="n"/>
      <c r="D383" s="19" t="n"/>
      <c r="E383" s="20" t="n"/>
      <c r="F383" s="20" t="n"/>
      <c r="G383" s="21" t="n"/>
      <c r="H383" s="22" t="n"/>
      <c r="I383" s="22" t="n"/>
      <c r="J383" s="23">
        <f>IF(A383="","",IFERROR(SUMIFS('Mouvements'!$F$6:$F$500,'Mouvements'!$C$6:$C$500,A383,'Mouvements'!$E$6:$E$500,"Entrée - achat")+SUMIFS('Mouvements'!$F$6:$F$500,'Mouvements'!$C$6:$C$500,A383,'Mouvements'!$E$6:$E$500,"Entrée - retour"),0))</f>
        <v/>
      </c>
      <c r="K383" s="23">
        <f>IF(A383="","",IFERROR(SUMIFS('Mouvements'!$F$6:$F$500,'Mouvements'!$C$6:$C$500,A383,'Mouvements'!$E$6:$E$500,"Sortie - production")+SUMIFS('Mouvements'!$F$6:$F$500,'Mouvements'!$C$6:$C$500,A383,'Mouvements'!$E$6:$E$500,"Sortie - perte"),0))</f>
        <v/>
      </c>
      <c r="L383" s="23">
        <f>IF(A383="","",IFERROR(SUMIFS('Mouvements'!$F$6:$F$500,'Mouvements'!$C$6:$C$500,A383,'Mouvements'!$E$6:$E$500,"Ajustement positif")-SUMIFS('Mouvements'!$F$6:$F$500,'Mouvements'!$C$6:$C$500,A383,'Mouvements'!$E$6:$E$500,"Ajustement négatif"),0))</f>
        <v/>
      </c>
      <c r="M383" s="23">
        <f>IF(A383="","",IFERROR(I383+J383-K383+L383,0))</f>
        <v/>
      </c>
      <c r="N383" s="10">
        <f>IF(A383="","",IFERROR(M383*G383,0))</f>
        <v/>
      </c>
      <c r="O383" s="9">
        <f>IF(A383="","",IF(M383&lt;0,"Stock négatif",IF(M383&lt;=H383,"À commander","Normal")))</f>
        <v/>
      </c>
    </row>
    <row r="384">
      <c r="A384" s="19" t="n"/>
      <c r="B384" s="20" t="n"/>
      <c r="C384" s="20" t="n"/>
      <c r="D384" s="19" t="n"/>
      <c r="E384" s="20" t="n"/>
      <c r="F384" s="20" t="n"/>
      <c r="G384" s="21" t="n"/>
      <c r="H384" s="22" t="n"/>
      <c r="I384" s="22" t="n"/>
      <c r="J384" s="23">
        <f>IF(A384="","",IFERROR(SUMIFS('Mouvements'!$F$6:$F$500,'Mouvements'!$C$6:$C$500,A384,'Mouvements'!$E$6:$E$500,"Entrée - achat")+SUMIFS('Mouvements'!$F$6:$F$500,'Mouvements'!$C$6:$C$500,A384,'Mouvements'!$E$6:$E$500,"Entrée - retour"),0))</f>
        <v/>
      </c>
      <c r="K384" s="23">
        <f>IF(A384="","",IFERROR(SUMIFS('Mouvements'!$F$6:$F$500,'Mouvements'!$C$6:$C$500,A384,'Mouvements'!$E$6:$E$500,"Sortie - production")+SUMIFS('Mouvements'!$F$6:$F$500,'Mouvements'!$C$6:$C$500,A384,'Mouvements'!$E$6:$E$500,"Sortie - perte"),0))</f>
        <v/>
      </c>
      <c r="L384" s="23">
        <f>IF(A384="","",IFERROR(SUMIFS('Mouvements'!$F$6:$F$500,'Mouvements'!$C$6:$C$500,A384,'Mouvements'!$E$6:$E$500,"Ajustement positif")-SUMIFS('Mouvements'!$F$6:$F$500,'Mouvements'!$C$6:$C$500,A384,'Mouvements'!$E$6:$E$500,"Ajustement négatif"),0))</f>
        <v/>
      </c>
      <c r="M384" s="23">
        <f>IF(A384="","",IFERROR(I384+J384-K384+L384,0))</f>
        <v/>
      </c>
      <c r="N384" s="10">
        <f>IF(A384="","",IFERROR(M384*G384,0))</f>
        <v/>
      </c>
      <c r="O384" s="9">
        <f>IF(A384="","",IF(M384&lt;0,"Stock négatif",IF(M384&lt;=H384,"À commander","Normal")))</f>
        <v/>
      </c>
    </row>
    <row r="385">
      <c r="A385" s="19" t="n"/>
      <c r="B385" s="20" t="n"/>
      <c r="C385" s="20" t="n"/>
      <c r="D385" s="19" t="n"/>
      <c r="E385" s="20" t="n"/>
      <c r="F385" s="20" t="n"/>
      <c r="G385" s="21" t="n"/>
      <c r="H385" s="22" t="n"/>
      <c r="I385" s="22" t="n"/>
      <c r="J385" s="23">
        <f>IF(A385="","",IFERROR(SUMIFS('Mouvements'!$F$6:$F$500,'Mouvements'!$C$6:$C$500,A385,'Mouvements'!$E$6:$E$500,"Entrée - achat")+SUMIFS('Mouvements'!$F$6:$F$500,'Mouvements'!$C$6:$C$500,A385,'Mouvements'!$E$6:$E$500,"Entrée - retour"),0))</f>
        <v/>
      </c>
      <c r="K385" s="23">
        <f>IF(A385="","",IFERROR(SUMIFS('Mouvements'!$F$6:$F$500,'Mouvements'!$C$6:$C$500,A385,'Mouvements'!$E$6:$E$500,"Sortie - production")+SUMIFS('Mouvements'!$F$6:$F$500,'Mouvements'!$C$6:$C$500,A385,'Mouvements'!$E$6:$E$500,"Sortie - perte"),0))</f>
        <v/>
      </c>
      <c r="L385" s="23">
        <f>IF(A385="","",IFERROR(SUMIFS('Mouvements'!$F$6:$F$500,'Mouvements'!$C$6:$C$500,A385,'Mouvements'!$E$6:$E$500,"Ajustement positif")-SUMIFS('Mouvements'!$F$6:$F$500,'Mouvements'!$C$6:$C$500,A385,'Mouvements'!$E$6:$E$500,"Ajustement négatif"),0))</f>
        <v/>
      </c>
      <c r="M385" s="23">
        <f>IF(A385="","",IFERROR(I385+J385-K385+L385,0))</f>
        <v/>
      </c>
      <c r="N385" s="10">
        <f>IF(A385="","",IFERROR(M385*G385,0))</f>
        <v/>
      </c>
      <c r="O385" s="9">
        <f>IF(A385="","",IF(M385&lt;0,"Stock négatif",IF(M385&lt;=H385,"À commander","Normal")))</f>
        <v/>
      </c>
    </row>
    <row r="386">
      <c r="A386" s="19" t="n"/>
      <c r="B386" s="20" t="n"/>
      <c r="C386" s="20" t="n"/>
      <c r="D386" s="19" t="n"/>
      <c r="E386" s="20" t="n"/>
      <c r="F386" s="20" t="n"/>
      <c r="G386" s="21" t="n"/>
      <c r="H386" s="22" t="n"/>
      <c r="I386" s="22" t="n"/>
      <c r="J386" s="23">
        <f>IF(A386="","",IFERROR(SUMIFS('Mouvements'!$F$6:$F$500,'Mouvements'!$C$6:$C$500,A386,'Mouvements'!$E$6:$E$500,"Entrée - achat")+SUMIFS('Mouvements'!$F$6:$F$500,'Mouvements'!$C$6:$C$500,A386,'Mouvements'!$E$6:$E$500,"Entrée - retour"),0))</f>
        <v/>
      </c>
      <c r="K386" s="23">
        <f>IF(A386="","",IFERROR(SUMIFS('Mouvements'!$F$6:$F$500,'Mouvements'!$C$6:$C$500,A386,'Mouvements'!$E$6:$E$500,"Sortie - production")+SUMIFS('Mouvements'!$F$6:$F$500,'Mouvements'!$C$6:$C$500,A386,'Mouvements'!$E$6:$E$500,"Sortie - perte"),0))</f>
        <v/>
      </c>
      <c r="L386" s="23">
        <f>IF(A386="","",IFERROR(SUMIFS('Mouvements'!$F$6:$F$500,'Mouvements'!$C$6:$C$500,A386,'Mouvements'!$E$6:$E$500,"Ajustement positif")-SUMIFS('Mouvements'!$F$6:$F$500,'Mouvements'!$C$6:$C$500,A386,'Mouvements'!$E$6:$E$500,"Ajustement négatif"),0))</f>
        <v/>
      </c>
      <c r="M386" s="23">
        <f>IF(A386="","",IFERROR(I386+J386-K386+L386,0))</f>
        <v/>
      </c>
      <c r="N386" s="10">
        <f>IF(A386="","",IFERROR(M386*G386,0))</f>
        <v/>
      </c>
      <c r="O386" s="9">
        <f>IF(A386="","",IF(M386&lt;0,"Stock négatif",IF(M386&lt;=H386,"À commander","Normal")))</f>
        <v/>
      </c>
    </row>
    <row r="387">
      <c r="A387" s="19" t="n"/>
      <c r="B387" s="20" t="n"/>
      <c r="C387" s="20" t="n"/>
      <c r="D387" s="19" t="n"/>
      <c r="E387" s="20" t="n"/>
      <c r="F387" s="20" t="n"/>
      <c r="G387" s="21" t="n"/>
      <c r="H387" s="22" t="n"/>
      <c r="I387" s="22" t="n"/>
      <c r="J387" s="23">
        <f>IF(A387="","",IFERROR(SUMIFS('Mouvements'!$F$6:$F$500,'Mouvements'!$C$6:$C$500,A387,'Mouvements'!$E$6:$E$500,"Entrée - achat")+SUMIFS('Mouvements'!$F$6:$F$500,'Mouvements'!$C$6:$C$500,A387,'Mouvements'!$E$6:$E$500,"Entrée - retour"),0))</f>
        <v/>
      </c>
      <c r="K387" s="23">
        <f>IF(A387="","",IFERROR(SUMIFS('Mouvements'!$F$6:$F$500,'Mouvements'!$C$6:$C$500,A387,'Mouvements'!$E$6:$E$500,"Sortie - production")+SUMIFS('Mouvements'!$F$6:$F$500,'Mouvements'!$C$6:$C$500,A387,'Mouvements'!$E$6:$E$500,"Sortie - perte"),0))</f>
        <v/>
      </c>
      <c r="L387" s="23">
        <f>IF(A387="","",IFERROR(SUMIFS('Mouvements'!$F$6:$F$500,'Mouvements'!$C$6:$C$500,A387,'Mouvements'!$E$6:$E$500,"Ajustement positif")-SUMIFS('Mouvements'!$F$6:$F$500,'Mouvements'!$C$6:$C$500,A387,'Mouvements'!$E$6:$E$500,"Ajustement négatif"),0))</f>
        <v/>
      </c>
      <c r="M387" s="23">
        <f>IF(A387="","",IFERROR(I387+J387-K387+L387,0))</f>
        <v/>
      </c>
      <c r="N387" s="10">
        <f>IF(A387="","",IFERROR(M387*G387,0))</f>
        <v/>
      </c>
      <c r="O387" s="9">
        <f>IF(A387="","",IF(M387&lt;0,"Stock négatif",IF(M387&lt;=H387,"À commander","Normal")))</f>
        <v/>
      </c>
    </row>
    <row r="388">
      <c r="A388" s="19" t="n"/>
      <c r="B388" s="20" t="n"/>
      <c r="C388" s="20" t="n"/>
      <c r="D388" s="19" t="n"/>
      <c r="E388" s="20" t="n"/>
      <c r="F388" s="20" t="n"/>
      <c r="G388" s="21" t="n"/>
      <c r="H388" s="22" t="n"/>
      <c r="I388" s="22" t="n"/>
      <c r="J388" s="23">
        <f>IF(A388="","",IFERROR(SUMIFS('Mouvements'!$F$6:$F$500,'Mouvements'!$C$6:$C$500,A388,'Mouvements'!$E$6:$E$500,"Entrée - achat")+SUMIFS('Mouvements'!$F$6:$F$500,'Mouvements'!$C$6:$C$500,A388,'Mouvements'!$E$6:$E$500,"Entrée - retour"),0))</f>
        <v/>
      </c>
      <c r="K388" s="23">
        <f>IF(A388="","",IFERROR(SUMIFS('Mouvements'!$F$6:$F$500,'Mouvements'!$C$6:$C$500,A388,'Mouvements'!$E$6:$E$500,"Sortie - production")+SUMIFS('Mouvements'!$F$6:$F$500,'Mouvements'!$C$6:$C$500,A388,'Mouvements'!$E$6:$E$500,"Sortie - perte"),0))</f>
        <v/>
      </c>
      <c r="L388" s="23">
        <f>IF(A388="","",IFERROR(SUMIFS('Mouvements'!$F$6:$F$500,'Mouvements'!$C$6:$C$500,A388,'Mouvements'!$E$6:$E$500,"Ajustement positif")-SUMIFS('Mouvements'!$F$6:$F$500,'Mouvements'!$C$6:$C$500,A388,'Mouvements'!$E$6:$E$500,"Ajustement négatif"),0))</f>
        <v/>
      </c>
      <c r="M388" s="23">
        <f>IF(A388="","",IFERROR(I388+J388-K388+L388,0))</f>
        <v/>
      </c>
      <c r="N388" s="10">
        <f>IF(A388="","",IFERROR(M388*G388,0))</f>
        <v/>
      </c>
      <c r="O388" s="9">
        <f>IF(A388="","",IF(M388&lt;0,"Stock négatif",IF(M388&lt;=H388,"À commander","Normal")))</f>
        <v/>
      </c>
    </row>
    <row r="389">
      <c r="A389" s="19" t="n"/>
      <c r="B389" s="20" t="n"/>
      <c r="C389" s="20" t="n"/>
      <c r="D389" s="19" t="n"/>
      <c r="E389" s="20" t="n"/>
      <c r="F389" s="20" t="n"/>
      <c r="G389" s="21" t="n"/>
      <c r="H389" s="22" t="n"/>
      <c r="I389" s="22" t="n"/>
      <c r="J389" s="23">
        <f>IF(A389="","",IFERROR(SUMIFS('Mouvements'!$F$6:$F$500,'Mouvements'!$C$6:$C$500,A389,'Mouvements'!$E$6:$E$500,"Entrée - achat")+SUMIFS('Mouvements'!$F$6:$F$500,'Mouvements'!$C$6:$C$500,A389,'Mouvements'!$E$6:$E$500,"Entrée - retour"),0))</f>
        <v/>
      </c>
      <c r="K389" s="23">
        <f>IF(A389="","",IFERROR(SUMIFS('Mouvements'!$F$6:$F$500,'Mouvements'!$C$6:$C$500,A389,'Mouvements'!$E$6:$E$500,"Sortie - production")+SUMIFS('Mouvements'!$F$6:$F$500,'Mouvements'!$C$6:$C$500,A389,'Mouvements'!$E$6:$E$500,"Sortie - perte"),0))</f>
        <v/>
      </c>
      <c r="L389" s="23">
        <f>IF(A389="","",IFERROR(SUMIFS('Mouvements'!$F$6:$F$500,'Mouvements'!$C$6:$C$500,A389,'Mouvements'!$E$6:$E$500,"Ajustement positif")-SUMIFS('Mouvements'!$F$6:$F$500,'Mouvements'!$C$6:$C$500,A389,'Mouvements'!$E$6:$E$500,"Ajustement négatif"),0))</f>
        <v/>
      </c>
      <c r="M389" s="23">
        <f>IF(A389="","",IFERROR(I389+J389-K389+L389,0))</f>
        <v/>
      </c>
      <c r="N389" s="10">
        <f>IF(A389="","",IFERROR(M389*G389,0))</f>
        <v/>
      </c>
      <c r="O389" s="9">
        <f>IF(A389="","",IF(M389&lt;0,"Stock négatif",IF(M389&lt;=H389,"À commander","Normal")))</f>
        <v/>
      </c>
    </row>
    <row r="390">
      <c r="A390" s="19" t="n"/>
      <c r="B390" s="20" t="n"/>
      <c r="C390" s="20" t="n"/>
      <c r="D390" s="19" t="n"/>
      <c r="E390" s="20" t="n"/>
      <c r="F390" s="20" t="n"/>
      <c r="G390" s="21" t="n"/>
      <c r="H390" s="22" t="n"/>
      <c r="I390" s="22" t="n"/>
      <c r="J390" s="23">
        <f>IF(A390="","",IFERROR(SUMIFS('Mouvements'!$F$6:$F$500,'Mouvements'!$C$6:$C$500,A390,'Mouvements'!$E$6:$E$500,"Entrée - achat")+SUMIFS('Mouvements'!$F$6:$F$500,'Mouvements'!$C$6:$C$500,A390,'Mouvements'!$E$6:$E$500,"Entrée - retour"),0))</f>
        <v/>
      </c>
      <c r="K390" s="23">
        <f>IF(A390="","",IFERROR(SUMIFS('Mouvements'!$F$6:$F$500,'Mouvements'!$C$6:$C$500,A390,'Mouvements'!$E$6:$E$500,"Sortie - production")+SUMIFS('Mouvements'!$F$6:$F$500,'Mouvements'!$C$6:$C$500,A390,'Mouvements'!$E$6:$E$500,"Sortie - perte"),0))</f>
        <v/>
      </c>
      <c r="L390" s="23">
        <f>IF(A390="","",IFERROR(SUMIFS('Mouvements'!$F$6:$F$500,'Mouvements'!$C$6:$C$500,A390,'Mouvements'!$E$6:$E$500,"Ajustement positif")-SUMIFS('Mouvements'!$F$6:$F$500,'Mouvements'!$C$6:$C$500,A390,'Mouvements'!$E$6:$E$500,"Ajustement négatif"),0))</f>
        <v/>
      </c>
      <c r="M390" s="23">
        <f>IF(A390="","",IFERROR(I390+J390-K390+L390,0))</f>
        <v/>
      </c>
      <c r="N390" s="10">
        <f>IF(A390="","",IFERROR(M390*G390,0))</f>
        <v/>
      </c>
      <c r="O390" s="9">
        <f>IF(A390="","",IF(M390&lt;0,"Stock négatif",IF(M390&lt;=H390,"À commander","Normal")))</f>
        <v/>
      </c>
    </row>
    <row r="391">
      <c r="A391" s="19" t="n"/>
      <c r="B391" s="20" t="n"/>
      <c r="C391" s="20" t="n"/>
      <c r="D391" s="19" t="n"/>
      <c r="E391" s="20" t="n"/>
      <c r="F391" s="20" t="n"/>
      <c r="G391" s="21" t="n"/>
      <c r="H391" s="22" t="n"/>
      <c r="I391" s="22" t="n"/>
      <c r="J391" s="23">
        <f>IF(A391="","",IFERROR(SUMIFS('Mouvements'!$F$6:$F$500,'Mouvements'!$C$6:$C$500,A391,'Mouvements'!$E$6:$E$500,"Entrée - achat")+SUMIFS('Mouvements'!$F$6:$F$500,'Mouvements'!$C$6:$C$500,A391,'Mouvements'!$E$6:$E$500,"Entrée - retour"),0))</f>
        <v/>
      </c>
      <c r="K391" s="23">
        <f>IF(A391="","",IFERROR(SUMIFS('Mouvements'!$F$6:$F$500,'Mouvements'!$C$6:$C$500,A391,'Mouvements'!$E$6:$E$500,"Sortie - production")+SUMIFS('Mouvements'!$F$6:$F$500,'Mouvements'!$C$6:$C$500,A391,'Mouvements'!$E$6:$E$500,"Sortie - perte"),0))</f>
        <v/>
      </c>
      <c r="L391" s="23">
        <f>IF(A391="","",IFERROR(SUMIFS('Mouvements'!$F$6:$F$500,'Mouvements'!$C$6:$C$500,A391,'Mouvements'!$E$6:$E$500,"Ajustement positif")-SUMIFS('Mouvements'!$F$6:$F$500,'Mouvements'!$C$6:$C$500,A391,'Mouvements'!$E$6:$E$500,"Ajustement négatif"),0))</f>
        <v/>
      </c>
      <c r="M391" s="23">
        <f>IF(A391="","",IFERROR(I391+J391-K391+L391,0))</f>
        <v/>
      </c>
      <c r="N391" s="10">
        <f>IF(A391="","",IFERROR(M391*G391,0))</f>
        <v/>
      </c>
      <c r="O391" s="9">
        <f>IF(A391="","",IF(M391&lt;0,"Stock négatif",IF(M391&lt;=H391,"À commander","Normal")))</f>
        <v/>
      </c>
    </row>
    <row r="392">
      <c r="A392" s="19" t="n"/>
      <c r="B392" s="20" t="n"/>
      <c r="C392" s="20" t="n"/>
      <c r="D392" s="19" t="n"/>
      <c r="E392" s="20" t="n"/>
      <c r="F392" s="20" t="n"/>
      <c r="G392" s="21" t="n"/>
      <c r="H392" s="22" t="n"/>
      <c r="I392" s="22" t="n"/>
      <c r="J392" s="23">
        <f>IF(A392="","",IFERROR(SUMIFS('Mouvements'!$F$6:$F$500,'Mouvements'!$C$6:$C$500,A392,'Mouvements'!$E$6:$E$500,"Entrée - achat")+SUMIFS('Mouvements'!$F$6:$F$500,'Mouvements'!$C$6:$C$500,A392,'Mouvements'!$E$6:$E$500,"Entrée - retour"),0))</f>
        <v/>
      </c>
      <c r="K392" s="23">
        <f>IF(A392="","",IFERROR(SUMIFS('Mouvements'!$F$6:$F$500,'Mouvements'!$C$6:$C$500,A392,'Mouvements'!$E$6:$E$500,"Sortie - production")+SUMIFS('Mouvements'!$F$6:$F$500,'Mouvements'!$C$6:$C$500,A392,'Mouvements'!$E$6:$E$500,"Sortie - perte"),0))</f>
        <v/>
      </c>
      <c r="L392" s="23">
        <f>IF(A392="","",IFERROR(SUMIFS('Mouvements'!$F$6:$F$500,'Mouvements'!$C$6:$C$500,A392,'Mouvements'!$E$6:$E$500,"Ajustement positif")-SUMIFS('Mouvements'!$F$6:$F$500,'Mouvements'!$C$6:$C$500,A392,'Mouvements'!$E$6:$E$500,"Ajustement négatif"),0))</f>
        <v/>
      </c>
      <c r="M392" s="23">
        <f>IF(A392="","",IFERROR(I392+J392-K392+L392,0))</f>
        <v/>
      </c>
      <c r="N392" s="10">
        <f>IF(A392="","",IFERROR(M392*G392,0))</f>
        <v/>
      </c>
      <c r="O392" s="9">
        <f>IF(A392="","",IF(M392&lt;0,"Stock négatif",IF(M392&lt;=H392,"À commander","Normal")))</f>
        <v/>
      </c>
    </row>
    <row r="393">
      <c r="A393" s="19" t="n"/>
      <c r="B393" s="20" t="n"/>
      <c r="C393" s="20" t="n"/>
      <c r="D393" s="19" t="n"/>
      <c r="E393" s="20" t="n"/>
      <c r="F393" s="20" t="n"/>
      <c r="G393" s="21" t="n"/>
      <c r="H393" s="22" t="n"/>
      <c r="I393" s="22" t="n"/>
      <c r="J393" s="23">
        <f>IF(A393="","",IFERROR(SUMIFS('Mouvements'!$F$6:$F$500,'Mouvements'!$C$6:$C$500,A393,'Mouvements'!$E$6:$E$500,"Entrée - achat")+SUMIFS('Mouvements'!$F$6:$F$500,'Mouvements'!$C$6:$C$500,A393,'Mouvements'!$E$6:$E$500,"Entrée - retour"),0))</f>
        <v/>
      </c>
      <c r="K393" s="23">
        <f>IF(A393="","",IFERROR(SUMIFS('Mouvements'!$F$6:$F$500,'Mouvements'!$C$6:$C$500,A393,'Mouvements'!$E$6:$E$500,"Sortie - production")+SUMIFS('Mouvements'!$F$6:$F$500,'Mouvements'!$C$6:$C$500,A393,'Mouvements'!$E$6:$E$500,"Sortie - perte"),0))</f>
        <v/>
      </c>
      <c r="L393" s="23">
        <f>IF(A393="","",IFERROR(SUMIFS('Mouvements'!$F$6:$F$500,'Mouvements'!$C$6:$C$500,A393,'Mouvements'!$E$6:$E$500,"Ajustement positif")-SUMIFS('Mouvements'!$F$6:$F$500,'Mouvements'!$C$6:$C$500,A393,'Mouvements'!$E$6:$E$500,"Ajustement négatif"),0))</f>
        <v/>
      </c>
      <c r="M393" s="23">
        <f>IF(A393="","",IFERROR(I393+J393-K393+L393,0))</f>
        <v/>
      </c>
      <c r="N393" s="10">
        <f>IF(A393="","",IFERROR(M393*G393,0))</f>
        <v/>
      </c>
      <c r="O393" s="9">
        <f>IF(A393="","",IF(M393&lt;0,"Stock négatif",IF(M393&lt;=H393,"À commander","Normal")))</f>
        <v/>
      </c>
    </row>
    <row r="394">
      <c r="A394" s="19" t="n"/>
      <c r="B394" s="20" t="n"/>
      <c r="C394" s="20" t="n"/>
      <c r="D394" s="19" t="n"/>
      <c r="E394" s="20" t="n"/>
      <c r="F394" s="20" t="n"/>
      <c r="G394" s="21" t="n"/>
      <c r="H394" s="22" t="n"/>
      <c r="I394" s="22" t="n"/>
      <c r="J394" s="23">
        <f>IF(A394="","",IFERROR(SUMIFS('Mouvements'!$F$6:$F$500,'Mouvements'!$C$6:$C$500,A394,'Mouvements'!$E$6:$E$500,"Entrée - achat")+SUMIFS('Mouvements'!$F$6:$F$500,'Mouvements'!$C$6:$C$500,A394,'Mouvements'!$E$6:$E$500,"Entrée - retour"),0))</f>
        <v/>
      </c>
      <c r="K394" s="23">
        <f>IF(A394="","",IFERROR(SUMIFS('Mouvements'!$F$6:$F$500,'Mouvements'!$C$6:$C$500,A394,'Mouvements'!$E$6:$E$500,"Sortie - production")+SUMIFS('Mouvements'!$F$6:$F$500,'Mouvements'!$C$6:$C$500,A394,'Mouvements'!$E$6:$E$500,"Sortie - perte"),0))</f>
        <v/>
      </c>
      <c r="L394" s="23">
        <f>IF(A394="","",IFERROR(SUMIFS('Mouvements'!$F$6:$F$500,'Mouvements'!$C$6:$C$500,A394,'Mouvements'!$E$6:$E$500,"Ajustement positif")-SUMIFS('Mouvements'!$F$6:$F$500,'Mouvements'!$C$6:$C$500,A394,'Mouvements'!$E$6:$E$500,"Ajustement négatif"),0))</f>
        <v/>
      </c>
      <c r="M394" s="23">
        <f>IF(A394="","",IFERROR(I394+J394-K394+L394,0))</f>
        <v/>
      </c>
      <c r="N394" s="10">
        <f>IF(A394="","",IFERROR(M394*G394,0))</f>
        <v/>
      </c>
      <c r="O394" s="9">
        <f>IF(A394="","",IF(M394&lt;0,"Stock négatif",IF(M394&lt;=H394,"À commander","Normal")))</f>
        <v/>
      </c>
    </row>
    <row r="395">
      <c r="A395" s="19" t="n"/>
      <c r="B395" s="20" t="n"/>
      <c r="C395" s="20" t="n"/>
      <c r="D395" s="19" t="n"/>
      <c r="E395" s="20" t="n"/>
      <c r="F395" s="20" t="n"/>
      <c r="G395" s="21" t="n"/>
      <c r="H395" s="22" t="n"/>
      <c r="I395" s="22" t="n"/>
      <c r="J395" s="23">
        <f>IF(A395="","",IFERROR(SUMIFS('Mouvements'!$F$6:$F$500,'Mouvements'!$C$6:$C$500,A395,'Mouvements'!$E$6:$E$500,"Entrée - achat")+SUMIFS('Mouvements'!$F$6:$F$500,'Mouvements'!$C$6:$C$500,A395,'Mouvements'!$E$6:$E$500,"Entrée - retour"),0))</f>
        <v/>
      </c>
      <c r="K395" s="23">
        <f>IF(A395="","",IFERROR(SUMIFS('Mouvements'!$F$6:$F$500,'Mouvements'!$C$6:$C$500,A395,'Mouvements'!$E$6:$E$500,"Sortie - production")+SUMIFS('Mouvements'!$F$6:$F$500,'Mouvements'!$C$6:$C$500,A395,'Mouvements'!$E$6:$E$500,"Sortie - perte"),0))</f>
        <v/>
      </c>
      <c r="L395" s="23">
        <f>IF(A395="","",IFERROR(SUMIFS('Mouvements'!$F$6:$F$500,'Mouvements'!$C$6:$C$500,A395,'Mouvements'!$E$6:$E$500,"Ajustement positif")-SUMIFS('Mouvements'!$F$6:$F$500,'Mouvements'!$C$6:$C$500,A395,'Mouvements'!$E$6:$E$500,"Ajustement négatif"),0))</f>
        <v/>
      </c>
      <c r="M395" s="23">
        <f>IF(A395="","",IFERROR(I395+J395-K395+L395,0))</f>
        <v/>
      </c>
      <c r="N395" s="10">
        <f>IF(A395="","",IFERROR(M395*G395,0))</f>
        <v/>
      </c>
      <c r="O395" s="9">
        <f>IF(A395="","",IF(M395&lt;0,"Stock négatif",IF(M395&lt;=H395,"À commander","Normal")))</f>
        <v/>
      </c>
    </row>
    <row r="396">
      <c r="A396" s="19" t="n"/>
      <c r="B396" s="20" t="n"/>
      <c r="C396" s="20" t="n"/>
      <c r="D396" s="19" t="n"/>
      <c r="E396" s="20" t="n"/>
      <c r="F396" s="20" t="n"/>
      <c r="G396" s="21" t="n"/>
      <c r="H396" s="22" t="n"/>
      <c r="I396" s="22" t="n"/>
      <c r="J396" s="23">
        <f>IF(A396="","",IFERROR(SUMIFS('Mouvements'!$F$6:$F$500,'Mouvements'!$C$6:$C$500,A396,'Mouvements'!$E$6:$E$500,"Entrée - achat")+SUMIFS('Mouvements'!$F$6:$F$500,'Mouvements'!$C$6:$C$500,A396,'Mouvements'!$E$6:$E$500,"Entrée - retour"),0))</f>
        <v/>
      </c>
      <c r="K396" s="23">
        <f>IF(A396="","",IFERROR(SUMIFS('Mouvements'!$F$6:$F$500,'Mouvements'!$C$6:$C$500,A396,'Mouvements'!$E$6:$E$500,"Sortie - production")+SUMIFS('Mouvements'!$F$6:$F$500,'Mouvements'!$C$6:$C$500,A396,'Mouvements'!$E$6:$E$500,"Sortie - perte"),0))</f>
        <v/>
      </c>
      <c r="L396" s="23">
        <f>IF(A396="","",IFERROR(SUMIFS('Mouvements'!$F$6:$F$500,'Mouvements'!$C$6:$C$500,A396,'Mouvements'!$E$6:$E$500,"Ajustement positif")-SUMIFS('Mouvements'!$F$6:$F$500,'Mouvements'!$C$6:$C$500,A396,'Mouvements'!$E$6:$E$500,"Ajustement négatif"),0))</f>
        <v/>
      </c>
      <c r="M396" s="23">
        <f>IF(A396="","",IFERROR(I396+J396-K396+L396,0))</f>
        <v/>
      </c>
      <c r="N396" s="10">
        <f>IF(A396="","",IFERROR(M396*G396,0))</f>
        <v/>
      </c>
      <c r="O396" s="9">
        <f>IF(A396="","",IF(M396&lt;0,"Stock négatif",IF(M396&lt;=H396,"À commander","Normal")))</f>
        <v/>
      </c>
    </row>
    <row r="397">
      <c r="A397" s="19" t="n"/>
      <c r="B397" s="20" t="n"/>
      <c r="C397" s="20" t="n"/>
      <c r="D397" s="19" t="n"/>
      <c r="E397" s="20" t="n"/>
      <c r="F397" s="20" t="n"/>
      <c r="G397" s="21" t="n"/>
      <c r="H397" s="22" t="n"/>
      <c r="I397" s="22" t="n"/>
      <c r="J397" s="23">
        <f>IF(A397="","",IFERROR(SUMIFS('Mouvements'!$F$6:$F$500,'Mouvements'!$C$6:$C$500,A397,'Mouvements'!$E$6:$E$500,"Entrée - achat")+SUMIFS('Mouvements'!$F$6:$F$500,'Mouvements'!$C$6:$C$500,A397,'Mouvements'!$E$6:$E$500,"Entrée - retour"),0))</f>
        <v/>
      </c>
      <c r="K397" s="23">
        <f>IF(A397="","",IFERROR(SUMIFS('Mouvements'!$F$6:$F$500,'Mouvements'!$C$6:$C$500,A397,'Mouvements'!$E$6:$E$500,"Sortie - production")+SUMIFS('Mouvements'!$F$6:$F$500,'Mouvements'!$C$6:$C$500,A397,'Mouvements'!$E$6:$E$500,"Sortie - perte"),0))</f>
        <v/>
      </c>
      <c r="L397" s="23">
        <f>IF(A397="","",IFERROR(SUMIFS('Mouvements'!$F$6:$F$500,'Mouvements'!$C$6:$C$500,A397,'Mouvements'!$E$6:$E$500,"Ajustement positif")-SUMIFS('Mouvements'!$F$6:$F$500,'Mouvements'!$C$6:$C$500,A397,'Mouvements'!$E$6:$E$500,"Ajustement négatif"),0))</f>
        <v/>
      </c>
      <c r="M397" s="23">
        <f>IF(A397="","",IFERROR(I397+J397-K397+L397,0))</f>
        <v/>
      </c>
      <c r="N397" s="10">
        <f>IF(A397="","",IFERROR(M397*G397,0))</f>
        <v/>
      </c>
      <c r="O397" s="9">
        <f>IF(A397="","",IF(M397&lt;0,"Stock négatif",IF(M397&lt;=H397,"À commander","Normal")))</f>
        <v/>
      </c>
    </row>
    <row r="398">
      <c r="A398" s="19" t="n"/>
      <c r="B398" s="20" t="n"/>
      <c r="C398" s="20" t="n"/>
      <c r="D398" s="19" t="n"/>
      <c r="E398" s="20" t="n"/>
      <c r="F398" s="20" t="n"/>
      <c r="G398" s="21" t="n"/>
      <c r="H398" s="22" t="n"/>
      <c r="I398" s="22" t="n"/>
      <c r="J398" s="23">
        <f>IF(A398="","",IFERROR(SUMIFS('Mouvements'!$F$6:$F$500,'Mouvements'!$C$6:$C$500,A398,'Mouvements'!$E$6:$E$500,"Entrée - achat")+SUMIFS('Mouvements'!$F$6:$F$500,'Mouvements'!$C$6:$C$500,A398,'Mouvements'!$E$6:$E$500,"Entrée - retour"),0))</f>
        <v/>
      </c>
      <c r="K398" s="23">
        <f>IF(A398="","",IFERROR(SUMIFS('Mouvements'!$F$6:$F$500,'Mouvements'!$C$6:$C$500,A398,'Mouvements'!$E$6:$E$500,"Sortie - production")+SUMIFS('Mouvements'!$F$6:$F$500,'Mouvements'!$C$6:$C$500,A398,'Mouvements'!$E$6:$E$500,"Sortie - perte"),0))</f>
        <v/>
      </c>
      <c r="L398" s="23">
        <f>IF(A398="","",IFERROR(SUMIFS('Mouvements'!$F$6:$F$500,'Mouvements'!$C$6:$C$500,A398,'Mouvements'!$E$6:$E$500,"Ajustement positif")-SUMIFS('Mouvements'!$F$6:$F$500,'Mouvements'!$C$6:$C$500,A398,'Mouvements'!$E$6:$E$500,"Ajustement négatif"),0))</f>
        <v/>
      </c>
      <c r="M398" s="23">
        <f>IF(A398="","",IFERROR(I398+J398-K398+L398,0))</f>
        <v/>
      </c>
      <c r="N398" s="10">
        <f>IF(A398="","",IFERROR(M398*G398,0))</f>
        <v/>
      </c>
      <c r="O398" s="9">
        <f>IF(A398="","",IF(M398&lt;0,"Stock négatif",IF(M398&lt;=H398,"À commander","Normal")))</f>
        <v/>
      </c>
    </row>
    <row r="399">
      <c r="A399" s="19" t="n"/>
      <c r="B399" s="20" t="n"/>
      <c r="C399" s="20" t="n"/>
      <c r="D399" s="19" t="n"/>
      <c r="E399" s="20" t="n"/>
      <c r="F399" s="20" t="n"/>
      <c r="G399" s="21" t="n"/>
      <c r="H399" s="22" t="n"/>
      <c r="I399" s="22" t="n"/>
      <c r="J399" s="23">
        <f>IF(A399="","",IFERROR(SUMIFS('Mouvements'!$F$6:$F$500,'Mouvements'!$C$6:$C$500,A399,'Mouvements'!$E$6:$E$500,"Entrée - achat")+SUMIFS('Mouvements'!$F$6:$F$500,'Mouvements'!$C$6:$C$500,A399,'Mouvements'!$E$6:$E$500,"Entrée - retour"),0))</f>
        <v/>
      </c>
      <c r="K399" s="23">
        <f>IF(A399="","",IFERROR(SUMIFS('Mouvements'!$F$6:$F$500,'Mouvements'!$C$6:$C$500,A399,'Mouvements'!$E$6:$E$500,"Sortie - production")+SUMIFS('Mouvements'!$F$6:$F$500,'Mouvements'!$C$6:$C$500,A399,'Mouvements'!$E$6:$E$500,"Sortie - perte"),0))</f>
        <v/>
      </c>
      <c r="L399" s="23">
        <f>IF(A399="","",IFERROR(SUMIFS('Mouvements'!$F$6:$F$500,'Mouvements'!$C$6:$C$500,A399,'Mouvements'!$E$6:$E$500,"Ajustement positif")-SUMIFS('Mouvements'!$F$6:$F$500,'Mouvements'!$C$6:$C$500,A399,'Mouvements'!$E$6:$E$500,"Ajustement négatif"),0))</f>
        <v/>
      </c>
      <c r="M399" s="23">
        <f>IF(A399="","",IFERROR(I399+J399-K399+L399,0))</f>
        <v/>
      </c>
      <c r="N399" s="10">
        <f>IF(A399="","",IFERROR(M399*G399,0))</f>
        <v/>
      </c>
      <c r="O399" s="9">
        <f>IF(A399="","",IF(M399&lt;0,"Stock négatif",IF(M399&lt;=H399,"À commander","Normal")))</f>
        <v/>
      </c>
    </row>
    <row r="400">
      <c r="A400" s="19" t="n"/>
      <c r="B400" s="20" t="n"/>
      <c r="C400" s="20" t="n"/>
      <c r="D400" s="19" t="n"/>
      <c r="E400" s="20" t="n"/>
      <c r="F400" s="20" t="n"/>
      <c r="G400" s="21" t="n"/>
      <c r="H400" s="22" t="n"/>
      <c r="I400" s="22" t="n"/>
      <c r="J400" s="23">
        <f>IF(A400="","",IFERROR(SUMIFS('Mouvements'!$F$6:$F$500,'Mouvements'!$C$6:$C$500,A400,'Mouvements'!$E$6:$E$500,"Entrée - achat")+SUMIFS('Mouvements'!$F$6:$F$500,'Mouvements'!$C$6:$C$500,A400,'Mouvements'!$E$6:$E$500,"Entrée - retour"),0))</f>
        <v/>
      </c>
      <c r="K400" s="23">
        <f>IF(A400="","",IFERROR(SUMIFS('Mouvements'!$F$6:$F$500,'Mouvements'!$C$6:$C$500,A400,'Mouvements'!$E$6:$E$500,"Sortie - production")+SUMIFS('Mouvements'!$F$6:$F$500,'Mouvements'!$C$6:$C$500,A400,'Mouvements'!$E$6:$E$500,"Sortie - perte"),0))</f>
        <v/>
      </c>
      <c r="L400" s="23">
        <f>IF(A400="","",IFERROR(SUMIFS('Mouvements'!$F$6:$F$500,'Mouvements'!$C$6:$C$500,A400,'Mouvements'!$E$6:$E$500,"Ajustement positif")-SUMIFS('Mouvements'!$F$6:$F$500,'Mouvements'!$C$6:$C$500,A400,'Mouvements'!$E$6:$E$500,"Ajustement négatif"),0))</f>
        <v/>
      </c>
      <c r="M400" s="23">
        <f>IF(A400="","",IFERROR(I400+J400-K400+L400,0))</f>
        <v/>
      </c>
      <c r="N400" s="10">
        <f>IF(A400="","",IFERROR(M400*G400,0))</f>
        <v/>
      </c>
      <c r="O400" s="9">
        <f>IF(A400="","",IF(M400&lt;0,"Stock négatif",IF(M400&lt;=H400,"À commander","Normal")))</f>
        <v/>
      </c>
    </row>
    <row r="401">
      <c r="A401" s="19" t="n"/>
      <c r="B401" s="20" t="n"/>
      <c r="C401" s="20" t="n"/>
      <c r="D401" s="19" t="n"/>
      <c r="E401" s="20" t="n"/>
      <c r="F401" s="20" t="n"/>
      <c r="G401" s="21" t="n"/>
      <c r="H401" s="22" t="n"/>
      <c r="I401" s="22" t="n"/>
      <c r="J401" s="23">
        <f>IF(A401="","",IFERROR(SUMIFS('Mouvements'!$F$6:$F$500,'Mouvements'!$C$6:$C$500,A401,'Mouvements'!$E$6:$E$500,"Entrée - achat")+SUMIFS('Mouvements'!$F$6:$F$500,'Mouvements'!$C$6:$C$500,A401,'Mouvements'!$E$6:$E$500,"Entrée - retour"),0))</f>
        <v/>
      </c>
      <c r="K401" s="23">
        <f>IF(A401="","",IFERROR(SUMIFS('Mouvements'!$F$6:$F$500,'Mouvements'!$C$6:$C$500,A401,'Mouvements'!$E$6:$E$500,"Sortie - production")+SUMIFS('Mouvements'!$F$6:$F$500,'Mouvements'!$C$6:$C$500,A401,'Mouvements'!$E$6:$E$500,"Sortie - perte"),0))</f>
        <v/>
      </c>
      <c r="L401" s="23">
        <f>IF(A401="","",IFERROR(SUMIFS('Mouvements'!$F$6:$F$500,'Mouvements'!$C$6:$C$500,A401,'Mouvements'!$E$6:$E$500,"Ajustement positif")-SUMIFS('Mouvements'!$F$6:$F$500,'Mouvements'!$C$6:$C$500,A401,'Mouvements'!$E$6:$E$500,"Ajustement négatif"),0))</f>
        <v/>
      </c>
      <c r="M401" s="23">
        <f>IF(A401="","",IFERROR(I401+J401-K401+L401,0))</f>
        <v/>
      </c>
      <c r="N401" s="10">
        <f>IF(A401="","",IFERROR(M401*G401,0))</f>
        <v/>
      </c>
      <c r="O401" s="9">
        <f>IF(A401="","",IF(M401&lt;0,"Stock négatif",IF(M401&lt;=H401,"À commander","Normal")))</f>
        <v/>
      </c>
    </row>
    <row r="402">
      <c r="A402" s="19" t="n"/>
      <c r="B402" s="20" t="n"/>
      <c r="C402" s="20" t="n"/>
      <c r="D402" s="19" t="n"/>
      <c r="E402" s="20" t="n"/>
      <c r="F402" s="20" t="n"/>
      <c r="G402" s="21" t="n"/>
      <c r="H402" s="22" t="n"/>
      <c r="I402" s="22" t="n"/>
      <c r="J402" s="23">
        <f>IF(A402="","",IFERROR(SUMIFS('Mouvements'!$F$6:$F$500,'Mouvements'!$C$6:$C$500,A402,'Mouvements'!$E$6:$E$500,"Entrée - achat")+SUMIFS('Mouvements'!$F$6:$F$500,'Mouvements'!$C$6:$C$500,A402,'Mouvements'!$E$6:$E$500,"Entrée - retour"),0))</f>
        <v/>
      </c>
      <c r="K402" s="23">
        <f>IF(A402="","",IFERROR(SUMIFS('Mouvements'!$F$6:$F$500,'Mouvements'!$C$6:$C$500,A402,'Mouvements'!$E$6:$E$500,"Sortie - production")+SUMIFS('Mouvements'!$F$6:$F$500,'Mouvements'!$C$6:$C$500,A402,'Mouvements'!$E$6:$E$500,"Sortie - perte"),0))</f>
        <v/>
      </c>
      <c r="L402" s="23">
        <f>IF(A402="","",IFERROR(SUMIFS('Mouvements'!$F$6:$F$500,'Mouvements'!$C$6:$C$500,A402,'Mouvements'!$E$6:$E$500,"Ajustement positif")-SUMIFS('Mouvements'!$F$6:$F$500,'Mouvements'!$C$6:$C$500,A402,'Mouvements'!$E$6:$E$500,"Ajustement négatif"),0))</f>
        <v/>
      </c>
      <c r="M402" s="23">
        <f>IF(A402="","",IFERROR(I402+J402-K402+L402,0))</f>
        <v/>
      </c>
      <c r="N402" s="10">
        <f>IF(A402="","",IFERROR(M402*G402,0))</f>
        <v/>
      </c>
      <c r="O402" s="9">
        <f>IF(A402="","",IF(M402&lt;0,"Stock négatif",IF(M402&lt;=H402,"À commander","Normal")))</f>
        <v/>
      </c>
    </row>
    <row r="403">
      <c r="A403" s="19" t="n"/>
      <c r="B403" s="20" t="n"/>
      <c r="C403" s="20" t="n"/>
      <c r="D403" s="19" t="n"/>
      <c r="E403" s="20" t="n"/>
      <c r="F403" s="20" t="n"/>
      <c r="G403" s="21" t="n"/>
      <c r="H403" s="22" t="n"/>
      <c r="I403" s="22" t="n"/>
      <c r="J403" s="23">
        <f>IF(A403="","",IFERROR(SUMIFS('Mouvements'!$F$6:$F$500,'Mouvements'!$C$6:$C$500,A403,'Mouvements'!$E$6:$E$500,"Entrée - achat")+SUMIFS('Mouvements'!$F$6:$F$500,'Mouvements'!$C$6:$C$500,A403,'Mouvements'!$E$6:$E$500,"Entrée - retour"),0))</f>
        <v/>
      </c>
      <c r="K403" s="23">
        <f>IF(A403="","",IFERROR(SUMIFS('Mouvements'!$F$6:$F$500,'Mouvements'!$C$6:$C$500,A403,'Mouvements'!$E$6:$E$500,"Sortie - production")+SUMIFS('Mouvements'!$F$6:$F$500,'Mouvements'!$C$6:$C$500,A403,'Mouvements'!$E$6:$E$500,"Sortie - perte"),0))</f>
        <v/>
      </c>
      <c r="L403" s="23">
        <f>IF(A403="","",IFERROR(SUMIFS('Mouvements'!$F$6:$F$500,'Mouvements'!$C$6:$C$500,A403,'Mouvements'!$E$6:$E$500,"Ajustement positif")-SUMIFS('Mouvements'!$F$6:$F$500,'Mouvements'!$C$6:$C$500,A403,'Mouvements'!$E$6:$E$500,"Ajustement négatif"),0))</f>
        <v/>
      </c>
      <c r="M403" s="23">
        <f>IF(A403="","",IFERROR(I403+J403-K403+L403,0))</f>
        <v/>
      </c>
      <c r="N403" s="10">
        <f>IF(A403="","",IFERROR(M403*G403,0))</f>
        <v/>
      </c>
      <c r="O403" s="9">
        <f>IF(A403="","",IF(M403&lt;0,"Stock négatif",IF(M403&lt;=H403,"À commander","Normal")))</f>
        <v/>
      </c>
    </row>
    <row r="404">
      <c r="A404" s="19" t="n"/>
      <c r="B404" s="20" t="n"/>
      <c r="C404" s="20" t="n"/>
      <c r="D404" s="19" t="n"/>
      <c r="E404" s="20" t="n"/>
      <c r="F404" s="20" t="n"/>
      <c r="G404" s="21" t="n"/>
      <c r="H404" s="22" t="n"/>
      <c r="I404" s="22" t="n"/>
      <c r="J404" s="23">
        <f>IF(A404="","",IFERROR(SUMIFS('Mouvements'!$F$6:$F$500,'Mouvements'!$C$6:$C$500,A404,'Mouvements'!$E$6:$E$500,"Entrée - achat")+SUMIFS('Mouvements'!$F$6:$F$500,'Mouvements'!$C$6:$C$500,A404,'Mouvements'!$E$6:$E$500,"Entrée - retour"),0))</f>
        <v/>
      </c>
      <c r="K404" s="23">
        <f>IF(A404="","",IFERROR(SUMIFS('Mouvements'!$F$6:$F$500,'Mouvements'!$C$6:$C$500,A404,'Mouvements'!$E$6:$E$500,"Sortie - production")+SUMIFS('Mouvements'!$F$6:$F$500,'Mouvements'!$C$6:$C$500,A404,'Mouvements'!$E$6:$E$500,"Sortie - perte"),0))</f>
        <v/>
      </c>
      <c r="L404" s="23">
        <f>IF(A404="","",IFERROR(SUMIFS('Mouvements'!$F$6:$F$500,'Mouvements'!$C$6:$C$500,A404,'Mouvements'!$E$6:$E$500,"Ajustement positif")-SUMIFS('Mouvements'!$F$6:$F$500,'Mouvements'!$C$6:$C$500,A404,'Mouvements'!$E$6:$E$500,"Ajustement négatif"),0))</f>
        <v/>
      </c>
      <c r="M404" s="23">
        <f>IF(A404="","",IFERROR(I404+J404-K404+L404,0))</f>
        <v/>
      </c>
      <c r="N404" s="10">
        <f>IF(A404="","",IFERROR(M404*G404,0))</f>
        <v/>
      </c>
      <c r="O404" s="9">
        <f>IF(A404="","",IF(M404&lt;0,"Stock négatif",IF(M404&lt;=H404,"À commander","Normal")))</f>
        <v/>
      </c>
    </row>
    <row r="405">
      <c r="A405" s="19" t="n"/>
      <c r="B405" s="20" t="n"/>
      <c r="C405" s="20" t="n"/>
      <c r="D405" s="19" t="n"/>
      <c r="E405" s="20" t="n"/>
      <c r="F405" s="20" t="n"/>
      <c r="G405" s="21" t="n"/>
      <c r="H405" s="22" t="n"/>
      <c r="I405" s="22" t="n"/>
      <c r="J405" s="23">
        <f>IF(A405="","",IFERROR(SUMIFS('Mouvements'!$F$6:$F$500,'Mouvements'!$C$6:$C$500,A405,'Mouvements'!$E$6:$E$500,"Entrée - achat")+SUMIFS('Mouvements'!$F$6:$F$500,'Mouvements'!$C$6:$C$500,A405,'Mouvements'!$E$6:$E$500,"Entrée - retour"),0))</f>
        <v/>
      </c>
      <c r="K405" s="23">
        <f>IF(A405="","",IFERROR(SUMIFS('Mouvements'!$F$6:$F$500,'Mouvements'!$C$6:$C$500,A405,'Mouvements'!$E$6:$E$500,"Sortie - production")+SUMIFS('Mouvements'!$F$6:$F$500,'Mouvements'!$C$6:$C$500,A405,'Mouvements'!$E$6:$E$500,"Sortie - perte"),0))</f>
        <v/>
      </c>
      <c r="L405" s="23">
        <f>IF(A405="","",IFERROR(SUMIFS('Mouvements'!$F$6:$F$500,'Mouvements'!$C$6:$C$500,A405,'Mouvements'!$E$6:$E$500,"Ajustement positif")-SUMIFS('Mouvements'!$F$6:$F$500,'Mouvements'!$C$6:$C$500,A405,'Mouvements'!$E$6:$E$500,"Ajustement négatif"),0))</f>
        <v/>
      </c>
      <c r="M405" s="23">
        <f>IF(A405="","",IFERROR(I405+J405-K405+L405,0))</f>
        <v/>
      </c>
      <c r="N405" s="10">
        <f>IF(A405="","",IFERROR(M405*G405,0))</f>
        <v/>
      </c>
      <c r="O405" s="9">
        <f>IF(A405="","",IF(M405&lt;0,"Stock négatif",IF(M405&lt;=H405,"À commander","Normal")))</f>
        <v/>
      </c>
    </row>
    <row r="406">
      <c r="A406" s="19" t="n"/>
      <c r="B406" s="20" t="n"/>
      <c r="C406" s="20" t="n"/>
      <c r="D406" s="19" t="n"/>
      <c r="E406" s="20" t="n"/>
      <c r="F406" s="20" t="n"/>
      <c r="G406" s="21" t="n"/>
      <c r="H406" s="22" t="n"/>
      <c r="I406" s="22" t="n"/>
      <c r="J406" s="23">
        <f>IF(A406="","",IFERROR(SUMIFS('Mouvements'!$F$6:$F$500,'Mouvements'!$C$6:$C$500,A406,'Mouvements'!$E$6:$E$500,"Entrée - achat")+SUMIFS('Mouvements'!$F$6:$F$500,'Mouvements'!$C$6:$C$500,A406,'Mouvements'!$E$6:$E$500,"Entrée - retour"),0))</f>
        <v/>
      </c>
      <c r="K406" s="23">
        <f>IF(A406="","",IFERROR(SUMIFS('Mouvements'!$F$6:$F$500,'Mouvements'!$C$6:$C$500,A406,'Mouvements'!$E$6:$E$500,"Sortie - production")+SUMIFS('Mouvements'!$F$6:$F$500,'Mouvements'!$C$6:$C$500,A406,'Mouvements'!$E$6:$E$500,"Sortie - perte"),0))</f>
        <v/>
      </c>
      <c r="L406" s="23">
        <f>IF(A406="","",IFERROR(SUMIFS('Mouvements'!$F$6:$F$500,'Mouvements'!$C$6:$C$500,A406,'Mouvements'!$E$6:$E$500,"Ajustement positif")-SUMIFS('Mouvements'!$F$6:$F$500,'Mouvements'!$C$6:$C$500,A406,'Mouvements'!$E$6:$E$500,"Ajustement négatif"),0))</f>
        <v/>
      </c>
      <c r="M406" s="23">
        <f>IF(A406="","",IFERROR(I406+J406-K406+L406,0))</f>
        <v/>
      </c>
      <c r="N406" s="10">
        <f>IF(A406="","",IFERROR(M406*G406,0))</f>
        <v/>
      </c>
      <c r="O406" s="9">
        <f>IF(A406="","",IF(M406&lt;0,"Stock négatif",IF(M406&lt;=H406,"À commander","Normal")))</f>
        <v/>
      </c>
    </row>
    <row r="407">
      <c r="A407" s="19" t="n"/>
      <c r="B407" s="20" t="n"/>
      <c r="C407" s="20" t="n"/>
      <c r="D407" s="19" t="n"/>
      <c r="E407" s="20" t="n"/>
      <c r="F407" s="20" t="n"/>
      <c r="G407" s="21" t="n"/>
      <c r="H407" s="22" t="n"/>
      <c r="I407" s="22" t="n"/>
      <c r="J407" s="23">
        <f>IF(A407="","",IFERROR(SUMIFS('Mouvements'!$F$6:$F$500,'Mouvements'!$C$6:$C$500,A407,'Mouvements'!$E$6:$E$500,"Entrée - achat")+SUMIFS('Mouvements'!$F$6:$F$500,'Mouvements'!$C$6:$C$500,A407,'Mouvements'!$E$6:$E$500,"Entrée - retour"),0))</f>
        <v/>
      </c>
      <c r="K407" s="23">
        <f>IF(A407="","",IFERROR(SUMIFS('Mouvements'!$F$6:$F$500,'Mouvements'!$C$6:$C$500,A407,'Mouvements'!$E$6:$E$500,"Sortie - production")+SUMIFS('Mouvements'!$F$6:$F$500,'Mouvements'!$C$6:$C$500,A407,'Mouvements'!$E$6:$E$500,"Sortie - perte"),0))</f>
        <v/>
      </c>
      <c r="L407" s="23">
        <f>IF(A407="","",IFERROR(SUMIFS('Mouvements'!$F$6:$F$500,'Mouvements'!$C$6:$C$500,A407,'Mouvements'!$E$6:$E$500,"Ajustement positif")-SUMIFS('Mouvements'!$F$6:$F$500,'Mouvements'!$C$6:$C$500,A407,'Mouvements'!$E$6:$E$500,"Ajustement négatif"),0))</f>
        <v/>
      </c>
      <c r="M407" s="23">
        <f>IF(A407="","",IFERROR(I407+J407-K407+L407,0))</f>
        <v/>
      </c>
      <c r="N407" s="10">
        <f>IF(A407="","",IFERROR(M407*G407,0))</f>
        <v/>
      </c>
      <c r="O407" s="9">
        <f>IF(A407="","",IF(M407&lt;0,"Stock négatif",IF(M407&lt;=H407,"À commander","Normal")))</f>
        <v/>
      </c>
    </row>
    <row r="408">
      <c r="A408" s="19" t="n"/>
      <c r="B408" s="20" t="n"/>
      <c r="C408" s="20" t="n"/>
      <c r="D408" s="19" t="n"/>
      <c r="E408" s="20" t="n"/>
      <c r="F408" s="20" t="n"/>
      <c r="G408" s="21" t="n"/>
      <c r="H408" s="22" t="n"/>
      <c r="I408" s="22" t="n"/>
      <c r="J408" s="23">
        <f>IF(A408="","",IFERROR(SUMIFS('Mouvements'!$F$6:$F$500,'Mouvements'!$C$6:$C$500,A408,'Mouvements'!$E$6:$E$500,"Entrée - achat")+SUMIFS('Mouvements'!$F$6:$F$500,'Mouvements'!$C$6:$C$500,A408,'Mouvements'!$E$6:$E$500,"Entrée - retour"),0))</f>
        <v/>
      </c>
      <c r="K408" s="23">
        <f>IF(A408="","",IFERROR(SUMIFS('Mouvements'!$F$6:$F$500,'Mouvements'!$C$6:$C$500,A408,'Mouvements'!$E$6:$E$500,"Sortie - production")+SUMIFS('Mouvements'!$F$6:$F$500,'Mouvements'!$C$6:$C$500,A408,'Mouvements'!$E$6:$E$500,"Sortie - perte"),0))</f>
        <v/>
      </c>
      <c r="L408" s="23">
        <f>IF(A408="","",IFERROR(SUMIFS('Mouvements'!$F$6:$F$500,'Mouvements'!$C$6:$C$500,A408,'Mouvements'!$E$6:$E$500,"Ajustement positif")-SUMIFS('Mouvements'!$F$6:$F$500,'Mouvements'!$C$6:$C$500,A408,'Mouvements'!$E$6:$E$500,"Ajustement négatif"),0))</f>
        <v/>
      </c>
      <c r="M408" s="23">
        <f>IF(A408="","",IFERROR(I408+J408-K408+L408,0))</f>
        <v/>
      </c>
      <c r="N408" s="10">
        <f>IF(A408="","",IFERROR(M408*G408,0))</f>
        <v/>
      </c>
      <c r="O408" s="9">
        <f>IF(A408="","",IF(M408&lt;0,"Stock négatif",IF(M408&lt;=H408,"À commander","Normal")))</f>
        <v/>
      </c>
    </row>
    <row r="409">
      <c r="A409" s="19" t="n"/>
      <c r="B409" s="20" t="n"/>
      <c r="C409" s="20" t="n"/>
      <c r="D409" s="19" t="n"/>
      <c r="E409" s="20" t="n"/>
      <c r="F409" s="20" t="n"/>
      <c r="G409" s="21" t="n"/>
      <c r="H409" s="22" t="n"/>
      <c r="I409" s="22" t="n"/>
      <c r="J409" s="23">
        <f>IF(A409="","",IFERROR(SUMIFS('Mouvements'!$F$6:$F$500,'Mouvements'!$C$6:$C$500,A409,'Mouvements'!$E$6:$E$500,"Entrée - achat")+SUMIFS('Mouvements'!$F$6:$F$500,'Mouvements'!$C$6:$C$500,A409,'Mouvements'!$E$6:$E$500,"Entrée - retour"),0))</f>
        <v/>
      </c>
      <c r="K409" s="23">
        <f>IF(A409="","",IFERROR(SUMIFS('Mouvements'!$F$6:$F$500,'Mouvements'!$C$6:$C$500,A409,'Mouvements'!$E$6:$E$500,"Sortie - production")+SUMIFS('Mouvements'!$F$6:$F$500,'Mouvements'!$C$6:$C$500,A409,'Mouvements'!$E$6:$E$500,"Sortie - perte"),0))</f>
        <v/>
      </c>
      <c r="L409" s="23">
        <f>IF(A409="","",IFERROR(SUMIFS('Mouvements'!$F$6:$F$500,'Mouvements'!$C$6:$C$500,A409,'Mouvements'!$E$6:$E$500,"Ajustement positif")-SUMIFS('Mouvements'!$F$6:$F$500,'Mouvements'!$C$6:$C$500,A409,'Mouvements'!$E$6:$E$500,"Ajustement négatif"),0))</f>
        <v/>
      </c>
      <c r="M409" s="23">
        <f>IF(A409="","",IFERROR(I409+J409-K409+L409,0))</f>
        <v/>
      </c>
      <c r="N409" s="10">
        <f>IF(A409="","",IFERROR(M409*G409,0))</f>
        <v/>
      </c>
      <c r="O409" s="9">
        <f>IF(A409="","",IF(M409&lt;0,"Stock négatif",IF(M409&lt;=H409,"À commander","Normal")))</f>
        <v/>
      </c>
    </row>
    <row r="410">
      <c r="A410" s="19" t="n"/>
      <c r="B410" s="20" t="n"/>
      <c r="C410" s="20" t="n"/>
      <c r="D410" s="19" t="n"/>
      <c r="E410" s="20" t="n"/>
      <c r="F410" s="20" t="n"/>
      <c r="G410" s="21" t="n"/>
      <c r="H410" s="22" t="n"/>
      <c r="I410" s="22" t="n"/>
      <c r="J410" s="23">
        <f>IF(A410="","",IFERROR(SUMIFS('Mouvements'!$F$6:$F$500,'Mouvements'!$C$6:$C$500,A410,'Mouvements'!$E$6:$E$500,"Entrée - achat")+SUMIFS('Mouvements'!$F$6:$F$500,'Mouvements'!$C$6:$C$500,A410,'Mouvements'!$E$6:$E$500,"Entrée - retour"),0))</f>
        <v/>
      </c>
      <c r="K410" s="23">
        <f>IF(A410="","",IFERROR(SUMIFS('Mouvements'!$F$6:$F$500,'Mouvements'!$C$6:$C$500,A410,'Mouvements'!$E$6:$E$500,"Sortie - production")+SUMIFS('Mouvements'!$F$6:$F$500,'Mouvements'!$C$6:$C$500,A410,'Mouvements'!$E$6:$E$500,"Sortie - perte"),0))</f>
        <v/>
      </c>
      <c r="L410" s="23">
        <f>IF(A410="","",IFERROR(SUMIFS('Mouvements'!$F$6:$F$500,'Mouvements'!$C$6:$C$500,A410,'Mouvements'!$E$6:$E$500,"Ajustement positif")-SUMIFS('Mouvements'!$F$6:$F$500,'Mouvements'!$C$6:$C$500,A410,'Mouvements'!$E$6:$E$500,"Ajustement négatif"),0))</f>
        <v/>
      </c>
      <c r="M410" s="23">
        <f>IF(A410="","",IFERROR(I410+J410-K410+L410,0))</f>
        <v/>
      </c>
      <c r="N410" s="10">
        <f>IF(A410="","",IFERROR(M410*G410,0))</f>
        <v/>
      </c>
      <c r="O410" s="9">
        <f>IF(A410="","",IF(M410&lt;0,"Stock négatif",IF(M410&lt;=H410,"À commander","Normal")))</f>
        <v/>
      </c>
    </row>
    <row r="411">
      <c r="A411" s="19" t="n"/>
      <c r="B411" s="20" t="n"/>
      <c r="C411" s="20" t="n"/>
      <c r="D411" s="19" t="n"/>
      <c r="E411" s="20" t="n"/>
      <c r="F411" s="20" t="n"/>
      <c r="G411" s="21" t="n"/>
      <c r="H411" s="22" t="n"/>
      <c r="I411" s="22" t="n"/>
      <c r="J411" s="23">
        <f>IF(A411="","",IFERROR(SUMIFS('Mouvements'!$F$6:$F$500,'Mouvements'!$C$6:$C$500,A411,'Mouvements'!$E$6:$E$500,"Entrée - achat")+SUMIFS('Mouvements'!$F$6:$F$500,'Mouvements'!$C$6:$C$500,A411,'Mouvements'!$E$6:$E$500,"Entrée - retour"),0))</f>
        <v/>
      </c>
      <c r="K411" s="23">
        <f>IF(A411="","",IFERROR(SUMIFS('Mouvements'!$F$6:$F$500,'Mouvements'!$C$6:$C$500,A411,'Mouvements'!$E$6:$E$500,"Sortie - production")+SUMIFS('Mouvements'!$F$6:$F$500,'Mouvements'!$C$6:$C$500,A411,'Mouvements'!$E$6:$E$500,"Sortie - perte"),0))</f>
        <v/>
      </c>
      <c r="L411" s="23">
        <f>IF(A411="","",IFERROR(SUMIFS('Mouvements'!$F$6:$F$500,'Mouvements'!$C$6:$C$500,A411,'Mouvements'!$E$6:$E$500,"Ajustement positif")-SUMIFS('Mouvements'!$F$6:$F$500,'Mouvements'!$C$6:$C$500,A411,'Mouvements'!$E$6:$E$500,"Ajustement négatif"),0))</f>
        <v/>
      </c>
      <c r="M411" s="23">
        <f>IF(A411="","",IFERROR(I411+J411-K411+L411,0))</f>
        <v/>
      </c>
      <c r="N411" s="10">
        <f>IF(A411="","",IFERROR(M411*G411,0))</f>
        <v/>
      </c>
      <c r="O411" s="9">
        <f>IF(A411="","",IF(M411&lt;0,"Stock négatif",IF(M411&lt;=H411,"À commander","Normal")))</f>
        <v/>
      </c>
    </row>
    <row r="412">
      <c r="A412" s="19" t="n"/>
      <c r="B412" s="20" t="n"/>
      <c r="C412" s="20" t="n"/>
      <c r="D412" s="19" t="n"/>
      <c r="E412" s="20" t="n"/>
      <c r="F412" s="20" t="n"/>
      <c r="G412" s="21" t="n"/>
      <c r="H412" s="22" t="n"/>
      <c r="I412" s="22" t="n"/>
      <c r="J412" s="23">
        <f>IF(A412="","",IFERROR(SUMIFS('Mouvements'!$F$6:$F$500,'Mouvements'!$C$6:$C$500,A412,'Mouvements'!$E$6:$E$500,"Entrée - achat")+SUMIFS('Mouvements'!$F$6:$F$500,'Mouvements'!$C$6:$C$500,A412,'Mouvements'!$E$6:$E$500,"Entrée - retour"),0))</f>
        <v/>
      </c>
      <c r="K412" s="23">
        <f>IF(A412="","",IFERROR(SUMIFS('Mouvements'!$F$6:$F$500,'Mouvements'!$C$6:$C$500,A412,'Mouvements'!$E$6:$E$500,"Sortie - production")+SUMIFS('Mouvements'!$F$6:$F$500,'Mouvements'!$C$6:$C$500,A412,'Mouvements'!$E$6:$E$500,"Sortie - perte"),0))</f>
        <v/>
      </c>
      <c r="L412" s="23">
        <f>IF(A412="","",IFERROR(SUMIFS('Mouvements'!$F$6:$F$500,'Mouvements'!$C$6:$C$500,A412,'Mouvements'!$E$6:$E$500,"Ajustement positif")-SUMIFS('Mouvements'!$F$6:$F$500,'Mouvements'!$C$6:$C$500,A412,'Mouvements'!$E$6:$E$500,"Ajustement négatif"),0))</f>
        <v/>
      </c>
      <c r="M412" s="23">
        <f>IF(A412="","",IFERROR(I412+J412-K412+L412,0))</f>
        <v/>
      </c>
      <c r="N412" s="10">
        <f>IF(A412="","",IFERROR(M412*G412,0))</f>
        <v/>
      </c>
      <c r="O412" s="9">
        <f>IF(A412="","",IF(M412&lt;0,"Stock négatif",IF(M412&lt;=H412,"À commander","Normal")))</f>
        <v/>
      </c>
    </row>
    <row r="413">
      <c r="A413" s="19" t="n"/>
      <c r="B413" s="20" t="n"/>
      <c r="C413" s="20" t="n"/>
      <c r="D413" s="19" t="n"/>
      <c r="E413" s="20" t="n"/>
      <c r="F413" s="20" t="n"/>
      <c r="G413" s="21" t="n"/>
      <c r="H413" s="22" t="n"/>
      <c r="I413" s="22" t="n"/>
      <c r="J413" s="23">
        <f>IF(A413="","",IFERROR(SUMIFS('Mouvements'!$F$6:$F$500,'Mouvements'!$C$6:$C$500,A413,'Mouvements'!$E$6:$E$500,"Entrée - achat")+SUMIFS('Mouvements'!$F$6:$F$500,'Mouvements'!$C$6:$C$500,A413,'Mouvements'!$E$6:$E$500,"Entrée - retour"),0))</f>
        <v/>
      </c>
      <c r="K413" s="23">
        <f>IF(A413="","",IFERROR(SUMIFS('Mouvements'!$F$6:$F$500,'Mouvements'!$C$6:$C$500,A413,'Mouvements'!$E$6:$E$500,"Sortie - production")+SUMIFS('Mouvements'!$F$6:$F$500,'Mouvements'!$C$6:$C$500,A413,'Mouvements'!$E$6:$E$500,"Sortie - perte"),0))</f>
        <v/>
      </c>
      <c r="L413" s="23">
        <f>IF(A413="","",IFERROR(SUMIFS('Mouvements'!$F$6:$F$500,'Mouvements'!$C$6:$C$500,A413,'Mouvements'!$E$6:$E$500,"Ajustement positif")-SUMIFS('Mouvements'!$F$6:$F$500,'Mouvements'!$C$6:$C$500,A413,'Mouvements'!$E$6:$E$500,"Ajustement négatif"),0))</f>
        <v/>
      </c>
      <c r="M413" s="23">
        <f>IF(A413="","",IFERROR(I413+J413-K413+L413,0))</f>
        <v/>
      </c>
      <c r="N413" s="10">
        <f>IF(A413="","",IFERROR(M413*G413,0))</f>
        <v/>
      </c>
      <c r="O413" s="9">
        <f>IF(A413="","",IF(M413&lt;0,"Stock négatif",IF(M413&lt;=H413,"À commander","Normal")))</f>
        <v/>
      </c>
    </row>
    <row r="414">
      <c r="A414" s="19" t="n"/>
      <c r="B414" s="20" t="n"/>
      <c r="C414" s="20" t="n"/>
      <c r="D414" s="19" t="n"/>
      <c r="E414" s="20" t="n"/>
      <c r="F414" s="20" t="n"/>
      <c r="G414" s="21" t="n"/>
      <c r="H414" s="22" t="n"/>
      <c r="I414" s="22" t="n"/>
      <c r="J414" s="23">
        <f>IF(A414="","",IFERROR(SUMIFS('Mouvements'!$F$6:$F$500,'Mouvements'!$C$6:$C$500,A414,'Mouvements'!$E$6:$E$500,"Entrée - achat")+SUMIFS('Mouvements'!$F$6:$F$500,'Mouvements'!$C$6:$C$500,A414,'Mouvements'!$E$6:$E$500,"Entrée - retour"),0))</f>
        <v/>
      </c>
      <c r="K414" s="23">
        <f>IF(A414="","",IFERROR(SUMIFS('Mouvements'!$F$6:$F$500,'Mouvements'!$C$6:$C$500,A414,'Mouvements'!$E$6:$E$500,"Sortie - production")+SUMIFS('Mouvements'!$F$6:$F$500,'Mouvements'!$C$6:$C$500,A414,'Mouvements'!$E$6:$E$500,"Sortie - perte"),0))</f>
        <v/>
      </c>
      <c r="L414" s="23">
        <f>IF(A414="","",IFERROR(SUMIFS('Mouvements'!$F$6:$F$500,'Mouvements'!$C$6:$C$500,A414,'Mouvements'!$E$6:$E$500,"Ajustement positif")-SUMIFS('Mouvements'!$F$6:$F$500,'Mouvements'!$C$6:$C$500,A414,'Mouvements'!$E$6:$E$500,"Ajustement négatif"),0))</f>
        <v/>
      </c>
      <c r="M414" s="23">
        <f>IF(A414="","",IFERROR(I414+J414-K414+L414,0))</f>
        <v/>
      </c>
      <c r="N414" s="10">
        <f>IF(A414="","",IFERROR(M414*G414,0))</f>
        <v/>
      </c>
      <c r="O414" s="9">
        <f>IF(A414="","",IF(M414&lt;0,"Stock négatif",IF(M414&lt;=H414,"À commander","Normal")))</f>
        <v/>
      </c>
    </row>
    <row r="415">
      <c r="A415" s="19" t="n"/>
      <c r="B415" s="20" t="n"/>
      <c r="C415" s="20" t="n"/>
      <c r="D415" s="19" t="n"/>
      <c r="E415" s="20" t="n"/>
      <c r="F415" s="20" t="n"/>
      <c r="G415" s="21" t="n"/>
      <c r="H415" s="22" t="n"/>
      <c r="I415" s="22" t="n"/>
      <c r="J415" s="23">
        <f>IF(A415="","",IFERROR(SUMIFS('Mouvements'!$F$6:$F$500,'Mouvements'!$C$6:$C$500,A415,'Mouvements'!$E$6:$E$500,"Entrée - achat")+SUMIFS('Mouvements'!$F$6:$F$500,'Mouvements'!$C$6:$C$500,A415,'Mouvements'!$E$6:$E$500,"Entrée - retour"),0))</f>
        <v/>
      </c>
      <c r="K415" s="23">
        <f>IF(A415="","",IFERROR(SUMIFS('Mouvements'!$F$6:$F$500,'Mouvements'!$C$6:$C$500,A415,'Mouvements'!$E$6:$E$500,"Sortie - production")+SUMIFS('Mouvements'!$F$6:$F$500,'Mouvements'!$C$6:$C$500,A415,'Mouvements'!$E$6:$E$500,"Sortie - perte"),0))</f>
        <v/>
      </c>
      <c r="L415" s="23">
        <f>IF(A415="","",IFERROR(SUMIFS('Mouvements'!$F$6:$F$500,'Mouvements'!$C$6:$C$500,A415,'Mouvements'!$E$6:$E$500,"Ajustement positif")-SUMIFS('Mouvements'!$F$6:$F$500,'Mouvements'!$C$6:$C$500,A415,'Mouvements'!$E$6:$E$500,"Ajustement négatif"),0))</f>
        <v/>
      </c>
      <c r="M415" s="23">
        <f>IF(A415="","",IFERROR(I415+J415-K415+L415,0))</f>
        <v/>
      </c>
      <c r="N415" s="10">
        <f>IF(A415="","",IFERROR(M415*G415,0))</f>
        <v/>
      </c>
      <c r="O415" s="9">
        <f>IF(A415="","",IF(M415&lt;0,"Stock négatif",IF(M415&lt;=H415,"À commander","Normal")))</f>
        <v/>
      </c>
    </row>
    <row r="416">
      <c r="A416" s="19" t="n"/>
      <c r="B416" s="20" t="n"/>
      <c r="C416" s="20" t="n"/>
      <c r="D416" s="19" t="n"/>
      <c r="E416" s="20" t="n"/>
      <c r="F416" s="20" t="n"/>
      <c r="G416" s="21" t="n"/>
      <c r="H416" s="22" t="n"/>
      <c r="I416" s="22" t="n"/>
      <c r="J416" s="23">
        <f>IF(A416="","",IFERROR(SUMIFS('Mouvements'!$F$6:$F$500,'Mouvements'!$C$6:$C$500,A416,'Mouvements'!$E$6:$E$500,"Entrée - achat")+SUMIFS('Mouvements'!$F$6:$F$500,'Mouvements'!$C$6:$C$500,A416,'Mouvements'!$E$6:$E$500,"Entrée - retour"),0))</f>
        <v/>
      </c>
      <c r="K416" s="23">
        <f>IF(A416="","",IFERROR(SUMIFS('Mouvements'!$F$6:$F$500,'Mouvements'!$C$6:$C$500,A416,'Mouvements'!$E$6:$E$500,"Sortie - production")+SUMIFS('Mouvements'!$F$6:$F$500,'Mouvements'!$C$6:$C$500,A416,'Mouvements'!$E$6:$E$500,"Sortie - perte"),0))</f>
        <v/>
      </c>
      <c r="L416" s="23">
        <f>IF(A416="","",IFERROR(SUMIFS('Mouvements'!$F$6:$F$500,'Mouvements'!$C$6:$C$500,A416,'Mouvements'!$E$6:$E$500,"Ajustement positif")-SUMIFS('Mouvements'!$F$6:$F$500,'Mouvements'!$C$6:$C$500,A416,'Mouvements'!$E$6:$E$500,"Ajustement négatif"),0))</f>
        <v/>
      </c>
      <c r="M416" s="23">
        <f>IF(A416="","",IFERROR(I416+J416-K416+L416,0))</f>
        <v/>
      </c>
      <c r="N416" s="10">
        <f>IF(A416="","",IFERROR(M416*G416,0))</f>
        <v/>
      </c>
      <c r="O416" s="9">
        <f>IF(A416="","",IF(M416&lt;0,"Stock négatif",IF(M416&lt;=H416,"À commander","Normal")))</f>
        <v/>
      </c>
    </row>
    <row r="417">
      <c r="A417" s="19" t="n"/>
      <c r="B417" s="20" t="n"/>
      <c r="C417" s="20" t="n"/>
      <c r="D417" s="19" t="n"/>
      <c r="E417" s="20" t="n"/>
      <c r="F417" s="20" t="n"/>
      <c r="G417" s="21" t="n"/>
      <c r="H417" s="22" t="n"/>
      <c r="I417" s="22" t="n"/>
      <c r="J417" s="23">
        <f>IF(A417="","",IFERROR(SUMIFS('Mouvements'!$F$6:$F$500,'Mouvements'!$C$6:$C$500,A417,'Mouvements'!$E$6:$E$500,"Entrée - achat")+SUMIFS('Mouvements'!$F$6:$F$500,'Mouvements'!$C$6:$C$500,A417,'Mouvements'!$E$6:$E$500,"Entrée - retour"),0))</f>
        <v/>
      </c>
      <c r="K417" s="23">
        <f>IF(A417="","",IFERROR(SUMIFS('Mouvements'!$F$6:$F$500,'Mouvements'!$C$6:$C$500,A417,'Mouvements'!$E$6:$E$500,"Sortie - production")+SUMIFS('Mouvements'!$F$6:$F$500,'Mouvements'!$C$6:$C$500,A417,'Mouvements'!$E$6:$E$500,"Sortie - perte"),0))</f>
        <v/>
      </c>
      <c r="L417" s="23">
        <f>IF(A417="","",IFERROR(SUMIFS('Mouvements'!$F$6:$F$500,'Mouvements'!$C$6:$C$500,A417,'Mouvements'!$E$6:$E$500,"Ajustement positif")-SUMIFS('Mouvements'!$F$6:$F$500,'Mouvements'!$C$6:$C$500,A417,'Mouvements'!$E$6:$E$500,"Ajustement négatif"),0))</f>
        <v/>
      </c>
      <c r="M417" s="23">
        <f>IF(A417="","",IFERROR(I417+J417-K417+L417,0))</f>
        <v/>
      </c>
      <c r="N417" s="10">
        <f>IF(A417="","",IFERROR(M417*G417,0))</f>
        <v/>
      </c>
      <c r="O417" s="9">
        <f>IF(A417="","",IF(M417&lt;0,"Stock négatif",IF(M417&lt;=H417,"À commander","Normal")))</f>
        <v/>
      </c>
    </row>
    <row r="418">
      <c r="A418" s="19" t="n"/>
      <c r="B418" s="20" t="n"/>
      <c r="C418" s="20" t="n"/>
      <c r="D418" s="19" t="n"/>
      <c r="E418" s="20" t="n"/>
      <c r="F418" s="20" t="n"/>
      <c r="G418" s="21" t="n"/>
      <c r="H418" s="22" t="n"/>
      <c r="I418" s="22" t="n"/>
      <c r="J418" s="23">
        <f>IF(A418="","",IFERROR(SUMIFS('Mouvements'!$F$6:$F$500,'Mouvements'!$C$6:$C$500,A418,'Mouvements'!$E$6:$E$500,"Entrée - achat")+SUMIFS('Mouvements'!$F$6:$F$500,'Mouvements'!$C$6:$C$500,A418,'Mouvements'!$E$6:$E$500,"Entrée - retour"),0))</f>
        <v/>
      </c>
      <c r="K418" s="23">
        <f>IF(A418="","",IFERROR(SUMIFS('Mouvements'!$F$6:$F$500,'Mouvements'!$C$6:$C$500,A418,'Mouvements'!$E$6:$E$500,"Sortie - production")+SUMIFS('Mouvements'!$F$6:$F$500,'Mouvements'!$C$6:$C$500,A418,'Mouvements'!$E$6:$E$500,"Sortie - perte"),0))</f>
        <v/>
      </c>
      <c r="L418" s="23">
        <f>IF(A418="","",IFERROR(SUMIFS('Mouvements'!$F$6:$F$500,'Mouvements'!$C$6:$C$500,A418,'Mouvements'!$E$6:$E$500,"Ajustement positif")-SUMIFS('Mouvements'!$F$6:$F$500,'Mouvements'!$C$6:$C$500,A418,'Mouvements'!$E$6:$E$500,"Ajustement négatif"),0))</f>
        <v/>
      </c>
      <c r="M418" s="23">
        <f>IF(A418="","",IFERROR(I418+J418-K418+L418,0))</f>
        <v/>
      </c>
      <c r="N418" s="10">
        <f>IF(A418="","",IFERROR(M418*G418,0))</f>
        <v/>
      </c>
      <c r="O418" s="9">
        <f>IF(A418="","",IF(M418&lt;0,"Stock négatif",IF(M418&lt;=H418,"À commander","Normal")))</f>
        <v/>
      </c>
    </row>
    <row r="419">
      <c r="A419" s="19" t="n"/>
      <c r="B419" s="20" t="n"/>
      <c r="C419" s="20" t="n"/>
      <c r="D419" s="19" t="n"/>
      <c r="E419" s="20" t="n"/>
      <c r="F419" s="20" t="n"/>
      <c r="G419" s="21" t="n"/>
      <c r="H419" s="22" t="n"/>
      <c r="I419" s="22" t="n"/>
      <c r="J419" s="23">
        <f>IF(A419="","",IFERROR(SUMIFS('Mouvements'!$F$6:$F$500,'Mouvements'!$C$6:$C$500,A419,'Mouvements'!$E$6:$E$500,"Entrée - achat")+SUMIFS('Mouvements'!$F$6:$F$500,'Mouvements'!$C$6:$C$500,A419,'Mouvements'!$E$6:$E$500,"Entrée - retour"),0))</f>
        <v/>
      </c>
      <c r="K419" s="23">
        <f>IF(A419="","",IFERROR(SUMIFS('Mouvements'!$F$6:$F$500,'Mouvements'!$C$6:$C$500,A419,'Mouvements'!$E$6:$E$500,"Sortie - production")+SUMIFS('Mouvements'!$F$6:$F$500,'Mouvements'!$C$6:$C$500,A419,'Mouvements'!$E$6:$E$500,"Sortie - perte"),0))</f>
        <v/>
      </c>
      <c r="L419" s="23">
        <f>IF(A419="","",IFERROR(SUMIFS('Mouvements'!$F$6:$F$500,'Mouvements'!$C$6:$C$500,A419,'Mouvements'!$E$6:$E$500,"Ajustement positif")-SUMIFS('Mouvements'!$F$6:$F$500,'Mouvements'!$C$6:$C$500,A419,'Mouvements'!$E$6:$E$500,"Ajustement négatif"),0))</f>
        <v/>
      </c>
      <c r="M419" s="23">
        <f>IF(A419="","",IFERROR(I419+J419-K419+L419,0))</f>
        <v/>
      </c>
      <c r="N419" s="10">
        <f>IF(A419="","",IFERROR(M419*G419,0))</f>
        <v/>
      </c>
      <c r="O419" s="9">
        <f>IF(A419="","",IF(M419&lt;0,"Stock négatif",IF(M419&lt;=H419,"À commander","Normal")))</f>
        <v/>
      </c>
    </row>
    <row r="420">
      <c r="A420" s="19" t="n"/>
      <c r="B420" s="20" t="n"/>
      <c r="C420" s="20" t="n"/>
      <c r="D420" s="19" t="n"/>
      <c r="E420" s="20" t="n"/>
      <c r="F420" s="20" t="n"/>
      <c r="G420" s="21" t="n"/>
      <c r="H420" s="22" t="n"/>
      <c r="I420" s="22" t="n"/>
      <c r="J420" s="23">
        <f>IF(A420="","",IFERROR(SUMIFS('Mouvements'!$F$6:$F$500,'Mouvements'!$C$6:$C$500,A420,'Mouvements'!$E$6:$E$500,"Entrée - achat")+SUMIFS('Mouvements'!$F$6:$F$500,'Mouvements'!$C$6:$C$500,A420,'Mouvements'!$E$6:$E$500,"Entrée - retour"),0))</f>
        <v/>
      </c>
      <c r="K420" s="23">
        <f>IF(A420="","",IFERROR(SUMIFS('Mouvements'!$F$6:$F$500,'Mouvements'!$C$6:$C$500,A420,'Mouvements'!$E$6:$E$500,"Sortie - production")+SUMIFS('Mouvements'!$F$6:$F$500,'Mouvements'!$C$6:$C$500,A420,'Mouvements'!$E$6:$E$500,"Sortie - perte"),0))</f>
        <v/>
      </c>
      <c r="L420" s="23">
        <f>IF(A420="","",IFERROR(SUMIFS('Mouvements'!$F$6:$F$500,'Mouvements'!$C$6:$C$500,A420,'Mouvements'!$E$6:$E$500,"Ajustement positif")-SUMIFS('Mouvements'!$F$6:$F$500,'Mouvements'!$C$6:$C$500,A420,'Mouvements'!$E$6:$E$500,"Ajustement négatif"),0))</f>
        <v/>
      </c>
      <c r="M420" s="23">
        <f>IF(A420="","",IFERROR(I420+J420-K420+L420,0))</f>
        <v/>
      </c>
      <c r="N420" s="10">
        <f>IF(A420="","",IFERROR(M420*G420,0))</f>
        <v/>
      </c>
      <c r="O420" s="9">
        <f>IF(A420="","",IF(M420&lt;0,"Stock négatif",IF(M420&lt;=H420,"À commander","Normal")))</f>
        <v/>
      </c>
    </row>
    <row r="421">
      <c r="A421" s="19" t="n"/>
      <c r="B421" s="20" t="n"/>
      <c r="C421" s="20" t="n"/>
      <c r="D421" s="19" t="n"/>
      <c r="E421" s="20" t="n"/>
      <c r="F421" s="20" t="n"/>
      <c r="G421" s="21" t="n"/>
      <c r="H421" s="22" t="n"/>
      <c r="I421" s="22" t="n"/>
      <c r="J421" s="23">
        <f>IF(A421="","",IFERROR(SUMIFS('Mouvements'!$F$6:$F$500,'Mouvements'!$C$6:$C$500,A421,'Mouvements'!$E$6:$E$500,"Entrée - achat")+SUMIFS('Mouvements'!$F$6:$F$500,'Mouvements'!$C$6:$C$500,A421,'Mouvements'!$E$6:$E$500,"Entrée - retour"),0))</f>
        <v/>
      </c>
      <c r="K421" s="23">
        <f>IF(A421="","",IFERROR(SUMIFS('Mouvements'!$F$6:$F$500,'Mouvements'!$C$6:$C$500,A421,'Mouvements'!$E$6:$E$500,"Sortie - production")+SUMIFS('Mouvements'!$F$6:$F$500,'Mouvements'!$C$6:$C$500,A421,'Mouvements'!$E$6:$E$500,"Sortie - perte"),0))</f>
        <v/>
      </c>
      <c r="L421" s="23">
        <f>IF(A421="","",IFERROR(SUMIFS('Mouvements'!$F$6:$F$500,'Mouvements'!$C$6:$C$500,A421,'Mouvements'!$E$6:$E$500,"Ajustement positif")-SUMIFS('Mouvements'!$F$6:$F$500,'Mouvements'!$C$6:$C$500,A421,'Mouvements'!$E$6:$E$500,"Ajustement négatif"),0))</f>
        <v/>
      </c>
      <c r="M421" s="23">
        <f>IF(A421="","",IFERROR(I421+J421-K421+L421,0))</f>
        <v/>
      </c>
      <c r="N421" s="10">
        <f>IF(A421="","",IFERROR(M421*G421,0))</f>
        <v/>
      </c>
      <c r="O421" s="9">
        <f>IF(A421="","",IF(M421&lt;0,"Stock négatif",IF(M421&lt;=H421,"À commander","Normal")))</f>
        <v/>
      </c>
    </row>
    <row r="422">
      <c r="A422" s="19" t="n"/>
      <c r="B422" s="20" t="n"/>
      <c r="C422" s="20" t="n"/>
      <c r="D422" s="19" t="n"/>
      <c r="E422" s="20" t="n"/>
      <c r="F422" s="20" t="n"/>
      <c r="G422" s="21" t="n"/>
      <c r="H422" s="22" t="n"/>
      <c r="I422" s="22" t="n"/>
      <c r="J422" s="23">
        <f>IF(A422="","",IFERROR(SUMIFS('Mouvements'!$F$6:$F$500,'Mouvements'!$C$6:$C$500,A422,'Mouvements'!$E$6:$E$500,"Entrée - achat")+SUMIFS('Mouvements'!$F$6:$F$500,'Mouvements'!$C$6:$C$500,A422,'Mouvements'!$E$6:$E$500,"Entrée - retour"),0))</f>
        <v/>
      </c>
      <c r="K422" s="23">
        <f>IF(A422="","",IFERROR(SUMIFS('Mouvements'!$F$6:$F$500,'Mouvements'!$C$6:$C$500,A422,'Mouvements'!$E$6:$E$500,"Sortie - production")+SUMIFS('Mouvements'!$F$6:$F$500,'Mouvements'!$C$6:$C$500,A422,'Mouvements'!$E$6:$E$500,"Sortie - perte"),0))</f>
        <v/>
      </c>
      <c r="L422" s="23">
        <f>IF(A422="","",IFERROR(SUMIFS('Mouvements'!$F$6:$F$500,'Mouvements'!$C$6:$C$500,A422,'Mouvements'!$E$6:$E$500,"Ajustement positif")-SUMIFS('Mouvements'!$F$6:$F$500,'Mouvements'!$C$6:$C$500,A422,'Mouvements'!$E$6:$E$500,"Ajustement négatif"),0))</f>
        <v/>
      </c>
      <c r="M422" s="23">
        <f>IF(A422="","",IFERROR(I422+J422-K422+L422,0))</f>
        <v/>
      </c>
      <c r="N422" s="10">
        <f>IF(A422="","",IFERROR(M422*G422,0))</f>
        <v/>
      </c>
      <c r="O422" s="9">
        <f>IF(A422="","",IF(M422&lt;0,"Stock négatif",IF(M422&lt;=H422,"À commander","Normal")))</f>
        <v/>
      </c>
    </row>
    <row r="423">
      <c r="A423" s="19" t="n"/>
      <c r="B423" s="20" t="n"/>
      <c r="C423" s="20" t="n"/>
      <c r="D423" s="19" t="n"/>
      <c r="E423" s="20" t="n"/>
      <c r="F423" s="20" t="n"/>
      <c r="G423" s="21" t="n"/>
      <c r="H423" s="22" t="n"/>
      <c r="I423" s="22" t="n"/>
      <c r="J423" s="23">
        <f>IF(A423="","",IFERROR(SUMIFS('Mouvements'!$F$6:$F$500,'Mouvements'!$C$6:$C$500,A423,'Mouvements'!$E$6:$E$500,"Entrée - achat")+SUMIFS('Mouvements'!$F$6:$F$500,'Mouvements'!$C$6:$C$500,A423,'Mouvements'!$E$6:$E$500,"Entrée - retour"),0))</f>
        <v/>
      </c>
      <c r="K423" s="23">
        <f>IF(A423="","",IFERROR(SUMIFS('Mouvements'!$F$6:$F$500,'Mouvements'!$C$6:$C$500,A423,'Mouvements'!$E$6:$E$500,"Sortie - production")+SUMIFS('Mouvements'!$F$6:$F$500,'Mouvements'!$C$6:$C$500,A423,'Mouvements'!$E$6:$E$500,"Sortie - perte"),0))</f>
        <v/>
      </c>
      <c r="L423" s="23">
        <f>IF(A423="","",IFERROR(SUMIFS('Mouvements'!$F$6:$F$500,'Mouvements'!$C$6:$C$500,A423,'Mouvements'!$E$6:$E$500,"Ajustement positif")-SUMIFS('Mouvements'!$F$6:$F$500,'Mouvements'!$C$6:$C$500,A423,'Mouvements'!$E$6:$E$500,"Ajustement négatif"),0))</f>
        <v/>
      </c>
      <c r="M423" s="23">
        <f>IF(A423="","",IFERROR(I423+J423-K423+L423,0))</f>
        <v/>
      </c>
      <c r="N423" s="10">
        <f>IF(A423="","",IFERROR(M423*G423,0))</f>
        <v/>
      </c>
      <c r="O423" s="9">
        <f>IF(A423="","",IF(M423&lt;0,"Stock négatif",IF(M423&lt;=H423,"À commander","Normal")))</f>
        <v/>
      </c>
    </row>
    <row r="424">
      <c r="A424" s="19" t="n"/>
      <c r="B424" s="20" t="n"/>
      <c r="C424" s="20" t="n"/>
      <c r="D424" s="19" t="n"/>
      <c r="E424" s="20" t="n"/>
      <c r="F424" s="20" t="n"/>
      <c r="G424" s="21" t="n"/>
      <c r="H424" s="22" t="n"/>
      <c r="I424" s="22" t="n"/>
      <c r="J424" s="23">
        <f>IF(A424="","",IFERROR(SUMIFS('Mouvements'!$F$6:$F$500,'Mouvements'!$C$6:$C$500,A424,'Mouvements'!$E$6:$E$500,"Entrée - achat")+SUMIFS('Mouvements'!$F$6:$F$500,'Mouvements'!$C$6:$C$500,A424,'Mouvements'!$E$6:$E$500,"Entrée - retour"),0))</f>
        <v/>
      </c>
      <c r="K424" s="23">
        <f>IF(A424="","",IFERROR(SUMIFS('Mouvements'!$F$6:$F$500,'Mouvements'!$C$6:$C$500,A424,'Mouvements'!$E$6:$E$500,"Sortie - production")+SUMIFS('Mouvements'!$F$6:$F$500,'Mouvements'!$C$6:$C$500,A424,'Mouvements'!$E$6:$E$500,"Sortie - perte"),0))</f>
        <v/>
      </c>
      <c r="L424" s="23">
        <f>IF(A424="","",IFERROR(SUMIFS('Mouvements'!$F$6:$F$500,'Mouvements'!$C$6:$C$500,A424,'Mouvements'!$E$6:$E$500,"Ajustement positif")-SUMIFS('Mouvements'!$F$6:$F$500,'Mouvements'!$C$6:$C$500,A424,'Mouvements'!$E$6:$E$500,"Ajustement négatif"),0))</f>
        <v/>
      </c>
      <c r="M424" s="23">
        <f>IF(A424="","",IFERROR(I424+J424-K424+L424,0))</f>
        <v/>
      </c>
      <c r="N424" s="10">
        <f>IF(A424="","",IFERROR(M424*G424,0))</f>
        <v/>
      </c>
      <c r="O424" s="9">
        <f>IF(A424="","",IF(M424&lt;0,"Stock négatif",IF(M424&lt;=H424,"À commander","Normal")))</f>
        <v/>
      </c>
    </row>
    <row r="425">
      <c r="A425" s="19" t="n"/>
      <c r="B425" s="20" t="n"/>
      <c r="C425" s="20" t="n"/>
      <c r="D425" s="19" t="n"/>
      <c r="E425" s="20" t="n"/>
      <c r="F425" s="20" t="n"/>
      <c r="G425" s="21" t="n"/>
      <c r="H425" s="22" t="n"/>
      <c r="I425" s="22" t="n"/>
      <c r="J425" s="23">
        <f>IF(A425="","",IFERROR(SUMIFS('Mouvements'!$F$6:$F$500,'Mouvements'!$C$6:$C$500,A425,'Mouvements'!$E$6:$E$500,"Entrée - achat")+SUMIFS('Mouvements'!$F$6:$F$500,'Mouvements'!$C$6:$C$500,A425,'Mouvements'!$E$6:$E$500,"Entrée - retour"),0))</f>
        <v/>
      </c>
      <c r="K425" s="23">
        <f>IF(A425="","",IFERROR(SUMIFS('Mouvements'!$F$6:$F$500,'Mouvements'!$C$6:$C$500,A425,'Mouvements'!$E$6:$E$500,"Sortie - production")+SUMIFS('Mouvements'!$F$6:$F$500,'Mouvements'!$C$6:$C$500,A425,'Mouvements'!$E$6:$E$500,"Sortie - perte"),0))</f>
        <v/>
      </c>
      <c r="L425" s="23">
        <f>IF(A425="","",IFERROR(SUMIFS('Mouvements'!$F$6:$F$500,'Mouvements'!$C$6:$C$500,A425,'Mouvements'!$E$6:$E$500,"Ajustement positif")-SUMIFS('Mouvements'!$F$6:$F$500,'Mouvements'!$C$6:$C$500,A425,'Mouvements'!$E$6:$E$500,"Ajustement négatif"),0))</f>
        <v/>
      </c>
      <c r="M425" s="23">
        <f>IF(A425="","",IFERROR(I425+J425-K425+L425,0))</f>
        <v/>
      </c>
      <c r="N425" s="10">
        <f>IF(A425="","",IFERROR(M425*G425,0))</f>
        <v/>
      </c>
      <c r="O425" s="9">
        <f>IF(A425="","",IF(M425&lt;0,"Stock négatif",IF(M425&lt;=H425,"À commander","Normal")))</f>
        <v/>
      </c>
    </row>
    <row r="426">
      <c r="A426" s="19" t="n"/>
      <c r="B426" s="20" t="n"/>
      <c r="C426" s="20" t="n"/>
      <c r="D426" s="19" t="n"/>
      <c r="E426" s="20" t="n"/>
      <c r="F426" s="20" t="n"/>
      <c r="G426" s="21" t="n"/>
      <c r="H426" s="22" t="n"/>
      <c r="I426" s="22" t="n"/>
      <c r="J426" s="23">
        <f>IF(A426="","",IFERROR(SUMIFS('Mouvements'!$F$6:$F$500,'Mouvements'!$C$6:$C$500,A426,'Mouvements'!$E$6:$E$500,"Entrée - achat")+SUMIFS('Mouvements'!$F$6:$F$500,'Mouvements'!$C$6:$C$500,A426,'Mouvements'!$E$6:$E$500,"Entrée - retour"),0))</f>
        <v/>
      </c>
      <c r="K426" s="23">
        <f>IF(A426="","",IFERROR(SUMIFS('Mouvements'!$F$6:$F$500,'Mouvements'!$C$6:$C$500,A426,'Mouvements'!$E$6:$E$500,"Sortie - production")+SUMIFS('Mouvements'!$F$6:$F$500,'Mouvements'!$C$6:$C$500,A426,'Mouvements'!$E$6:$E$500,"Sortie - perte"),0))</f>
        <v/>
      </c>
      <c r="L426" s="23">
        <f>IF(A426="","",IFERROR(SUMIFS('Mouvements'!$F$6:$F$500,'Mouvements'!$C$6:$C$500,A426,'Mouvements'!$E$6:$E$500,"Ajustement positif")-SUMIFS('Mouvements'!$F$6:$F$500,'Mouvements'!$C$6:$C$500,A426,'Mouvements'!$E$6:$E$500,"Ajustement négatif"),0))</f>
        <v/>
      </c>
      <c r="M426" s="23">
        <f>IF(A426="","",IFERROR(I426+J426-K426+L426,0))</f>
        <v/>
      </c>
      <c r="N426" s="10">
        <f>IF(A426="","",IFERROR(M426*G426,0))</f>
        <v/>
      </c>
      <c r="O426" s="9">
        <f>IF(A426="","",IF(M426&lt;0,"Stock négatif",IF(M426&lt;=H426,"À commander","Normal")))</f>
        <v/>
      </c>
    </row>
    <row r="427">
      <c r="A427" s="19" t="n"/>
      <c r="B427" s="20" t="n"/>
      <c r="C427" s="20" t="n"/>
      <c r="D427" s="19" t="n"/>
      <c r="E427" s="20" t="n"/>
      <c r="F427" s="20" t="n"/>
      <c r="G427" s="21" t="n"/>
      <c r="H427" s="22" t="n"/>
      <c r="I427" s="22" t="n"/>
      <c r="J427" s="23">
        <f>IF(A427="","",IFERROR(SUMIFS('Mouvements'!$F$6:$F$500,'Mouvements'!$C$6:$C$500,A427,'Mouvements'!$E$6:$E$500,"Entrée - achat")+SUMIFS('Mouvements'!$F$6:$F$500,'Mouvements'!$C$6:$C$500,A427,'Mouvements'!$E$6:$E$500,"Entrée - retour"),0))</f>
        <v/>
      </c>
      <c r="K427" s="23">
        <f>IF(A427="","",IFERROR(SUMIFS('Mouvements'!$F$6:$F$500,'Mouvements'!$C$6:$C$500,A427,'Mouvements'!$E$6:$E$500,"Sortie - production")+SUMIFS('Mouvements'!$F$6:$F$500,'Mouvements'!$C$6:$C$500,A427,'Mouvements'!$E$6:$E$500,"Sortie - perte"),0))</f>
        <v/>
      </c>
      <c r="L427" s="23">
        <f>IF(A427="","",IFERROR(SUMIFS('Mouvements'!$F$6:$F$500,'Mouvements'!$C$6:$C$500,A427,'Mouvements'!$E$6:$E$500,"Ajustement positif")-SUMIFS('Mouvements'!$F$6:$F$500,'Mouvements'!$C$6:$C$500,A427,'Mouvements'!$E$6:$E$500,"Ajustement négatif"),0))</f>
        <v/>
      </c>
      <c r="M427" s="23">
        <f>IF(A427="","",IFERROR(I427+J427-K427+L427,0))</f>
        <v/>
      </c>
      <c r="N427" s="10">
        <f>IF(A427="","",IFERROR(M427*G427,0))</f>
        <v/>
      </c>
      <c r="O427" s="9">
        <f>IF(A427="","",IF(M427&lt;0,"Stock négatif",IF(M427&lt;=H427,"À commander","Normal")))</f>
        <v/>
      </c>
    </row>
    <row r="428">
      <c r="A428" s="19" t="n"/>
      <c r="B428" s="20" t="n"/>
      <c r="C428" s="20" t="n"/>
      <c r="D428" s="19" t="n"/>
      <c r="E428" s="20" t="n"/>
      <c r="F428" s="20" t="n"/>
      <c r="G428" s="21" t="n"/>
      <c r="H428" s="22" t="n"/>
      <c r="I428" s="22" t="n"/>
      <c r="J428" s="23">
        <f>IF(A428="","",IFERROR(SUMIFS('Mouvements'!$F$6:$F$500,'Mouvements'!$C$6:$C$500,A428,'Mouvements'!$E$6:$E$500,"Entrée - achat")+SUMIFS('Mouvements'!$F$6:$F$500,'Mouvements'!$C$6:$C$500,A428,'Mouvements'!$E$6:$E$500,"Entrée - retour"),0))</f>
        <v/>
      </c>
      <c r="K428" s="23">
        <f>IF(A428="","",IFERROR(SUMIFS('Mouvements'!$F$6:$F$500,'Mouvements'!$C$6:$C$500,A428,'Mouvements'!$E$6:$E$500,"Sortie - production")+SUMIFS('Mouvements'!$F$6:$F$500,'Mouvements'!$C$6:$C$500,A428,'Mouvements'!$E$6:$E$500,"Sortie - perte"),0))</f>
        <v/>
      </c>
      <c r="L428" s="23">
        <f>IF(A428="","",IFERROR(SUMIFS('Mouvements'!$F$6:$F$500,'Mouvements'!$C$6:$C$500,A428,'Mouvements'!$E$6:$E$500,"Ajustement positif")-SUMIFS('Mouvements'!$F$6:$F$500,'Mouvements'!$C$6:$C$500,A428,'Mouvements'!$E$6:$E$500,"Ajustement négatif"),0))</f>
        <v/>
      </c>
      <c r="M428" s="23">
        <f>IF(A428="","",IFERROR(I428+J428-K428+L428,0))</f>
        <v/>
      </c>
      <c r="N428" s="10">
        <f>IF(A428="","",IFERROR(M428*G428,0))</f>
        <v/>
      </c>
      <c r="O428" s="9">
        <f>IF(A428="","",IF(M428&lt;0,"Stock négatif",IF(M428&lt;=H428,"À commander","Normal")))</f>
        <v/>
      </c>
    </row>
    <row r="429">
      <c r="A429" s="19" t="n"/>
      <c r="B429" s="20" t="n"/>
      <c r="C429" s="20" t="n"/>
      <c r="D429" s="19" t="n"/>
      <c r="E429" s="20" t="n"/>
      <c r="F429" s="20" t="n"/>
      <c r="G429" s="21" t="n"/>
      <c r="H429" s="22" t="n"/>
      <c r="I429" s="22" t="n"/>
      <c r="J429" s="23">
        <f>IF(A429="","",IFERROR(SUMIFS('Mouvements'!$F$6:$F$500,'Mouvements'!$C$6:$C$500,A429,'Mouvements'!$E$6:$E$500,"Entrée - achat")+SUMIFS('Mouvements'!$F$6:$F$500,'Mouvements'!$C$6:$C$500,A429,'Mouvements'!$E$6:$E$500,"Entrée - retour"),0))</f>
        <v/>
      </c>
      <c r="K429" s="23">
        <f>IF(A429="","",IFERROR(SUMIFS('Mouvements'!$F$6:$F$500,'Mouvements'!$C$6:$C$500,A429,'Mouvements'!$E$6:$E$500,"Sortie - production")+SUMIFS('Mouvements'!$F$6:$F$500,'Mouvements'!$C$6:$C$500,A429,'Mouvements'!$E$6:$E$500,"Sortie - perte"),0))</f>
        <v/>
      </c>
      <c r="L429" s="23">
        <f>IF(A429="","",IFERROR(SUMIFS('Mouvements'!$F$6:$F$500,'Mouvements'!$C$6:$C$500,A429,'Mouvements'!$E$6:$E$500,"Ajustement positif")-SUMIFS('Mouvements'!$F$6:$F$500,'Mouvements'!$C$6:$C$500,A429,'Mouvements'!$E$6:$E$500,"Ajustement négatif"),0))</f>
        <v/>
      </c>
      <c r="M429" s="23">
        <f>IF(A429="","",IFERROR(I429+J429-K429+L429,0))</f>
        <v/>
      </c>
      <c r="N429" s="10">
        <f>IF(A429="","",IFERROR(M429*G429,0))</f>
        <v/>
      </c>
      <c r="O429" s="9">
        <f>IF(A429="","",IF(M429&lt;0,"Stock négatif",IF(M429&lt;=H429,"À commander","Normal")))</f>
        <v/>
      </c>
    </row>
    <row r="430">
      <c r="A430" s="19" t="n"/>
      <c r="B430" s="20" t="n"/>
      <c r="C430" s="20" t="n"/>
      <c r="D430" s="19" t="n"/>
      <c r="E430" s="20" t="n"/>
      <c r="F430" s="20" t="n"/>
      <c r="G430" s="21" t="n"/>
      <c r="H430" s="22" t="n"/>
      <c r="I430" s="22" t="n"/>
      <c r="J430" s="23">
        <f>IF(A430="","",IFERROR(SUMIFS('Mouvements'!$F$6:$F$500,'Mouvements'!$C$6:$C$500,A430,'Mouvements'!$E$6:$E$500,"Entrée - achat")+SUMIFS('Mouvements'!$F$6:$F$500,'Mouvements'!$C$6:$C$500,A430,'Mouvements'!$E$6:$E$500,"Entrée - retour"),0))</f>
        <v/>
      </c>
      <c r="K430" s="23">
        <f>IF(A430="","",IFERROR(SUMIFS('Mouvements'!$F$6:$F$500,'Mouvements'!$C$6:$C$500,A430,'Mouvements'!$E$6:$E$500,"Sortie - production")+SUMIFS('Mouvements'!$F$6:$F$500,'Mouvements'!$C$6:$C$500,A430,'Mouvements'!$E$6:$E$500,"Sortie - perte"),0))</f>
        <v/>
      </c>
      <c r="L430" s="23">
        <f>IF(A430="","",IFERROR(SUMIFS('Mouvements'!$F$6:$F$500,'Mouvements'!$C$6:$C$500,A430,'Mouvements'!$E$6:$E$500,"Ajustement positif")-SUMIFS('Mouvements'!$F$6:$F$500,'Mouvements'!$C$6:$C$500,A430,'Mouvements'!$E$6:$E$500,"Ajustement négatif"),0))</f>
        <v/>
      </c>
      <c r="M430" s="23">
        <f>IF(A430="","",IFERROR(I430+J430-K430+L430,0))</f>
        <v/>
      </c>
      <c r="N430" s="10">
        <f>IF(A430="","",IFERROR(M430*G430,0))</f>
        <v/>
      </c>
      <c r="O430" s="9">
        <f>IF(A430="","",IF(M430&lt;0,"Stock négatif",IF(M430&lt;=H430,"À commander","Normal")))</f>
        <v/>
      </c>
    </row>
    <row r="431">
      <c r="A431" s="19" t="n"/>
      <c r="B431" s="20" t="n"/>
      <c r="C431" s="20" t="n"/>
      <c r="D431" s="19" t="n"/>
      <c r="E431" s="20" t="n"/>
      <c r="F431" s="20" t="n"/>
      <c r="G431" s="21" t="n"/>
      <c r="H431" s="22" t="n"/>
      <c r="I431" s="22" t="n"/>
      <c r="J431" s="23">
        <f>IF(A431="","",IFERROR(SUMIFS('Mouvements'!$F$6:$F$500,'Mouvements'!$C$6:$C$500,A431,'Mouvements'!$E$6:$E$500,"Entrée - achat")+SUMIFS('Mouvements'!$F$6:$F$500,'Mouvements'!$C$6:$C$500,A431,'Mouvements'!$E$6:$E$500,"Entrée - retour"),0))</f>
        <v/>
      </c>
      <c r="K431" s="23">
        <f>IF(A431="","",IFERROR(SUMIFS('Mouvements'!$F$6:$F$500,'Mouvements'!$C$6:$C$500,A431,'Mouvements'!$E$6:$E$500,"Sortie - production")+SUMIFS('Mouvements'!$F$6:$F$500,'Mouvements'!$C$6:$C$500,A431,'Mouvements'!$E$6:$E$500,"Sortie - perte"),0))</f>
        <v/>
      </c>
      <c r="L431" s="23">
        <f>IF(A431="","",IFERROR(SUMIFS('Mouvements'!$F$6:$F$500,'Mouvements'!$C$6:$C$500,A431,'Mouvements'!$E$6:$E$500,"Ajustement positif")-SUMIFS('Mouvements'!$F$6:$F$500,'Mouvements'!$C$6:$C$500,A431,'Mouvements'!$E$6:$E$500,"Ajustement négatif"),0))</f>
        <v/>
      </c>
      <c r="M431" s="23">
        <f>IF(A431="","",IFERROR(I431+J431-K431+L431,0))</f>
        <v/>
      </c>
      <c r="N431" s="10">
        <f>IF(A431="","",IFERROR(M431*G431,0))</f>
        <v/>
      </c>
      <c r="O431" s="9">
        <f>IF(A431="","",IF(M431&lt;0,"Stock négatif",IF(M431&lt;=H431,"À commander","Normal")))</f>
        <v/>
      </c>
    </row>
    <row r="432">
      <c r="A432" s="19" t="n"/>
      <c r="B432" s="20" t="n"/>
      <c r="C432" s="20" t="n"/>
      <c r="D432" s="19" t="n"/>
      <c r="E432" s="20" t="n"/>
      <c r="F432" s="20" t="n"/>
      <c r="G432" s="21" t="n"/>
      <c r="H432" s="22" t="n"/>
      <c r="I432" s="22" t="n"/>
      <c r="J432" s="23">
        <f>IF(A432="","",IFERROR(SUMIFS('Mouvements'!$F$6:$F$500,'Mouvements'!$C$6:$C$500,A432,'Mouvements'!$E$6:$E$500,"Entrée - achat")+SUMIFS('Mouvements'!$F$6:$F$500,'Mouvements'!$C$6:$C$500,A432,'Mouvements'!$E$6:$E$500,"Entrée - retour"),0))</f>
        <v/>
      </c>
      <c r="K432" s="23">
        <f>IF(A432="","",IFERROR(SUMIFS('Mouvements'!$F$6:$F$500,'Mouvements'!$C$6:$C$500,A432,'Mouvements'!$E$6:$E$500,"Sortie - production")+SUMIFS('Mouvements'!$F$6:$F$500,'Mouvements'!$C$6:$C$500,A432,'Mouvements'!$E$6:$E$500,"Sortie - perte"),0))</f>
        <v/>
      </c>
      <c r="L432" s="23">
        <f>IF(A432="","",IFERROR(SUMIFS('Mouvements'!$F$6:$F$500,'Mouvements'!$C$6:$C$500,A432,'Mouvements'!$E$6:$E$500,"Ajustement positif")-SUMIFS('Mouvements'!$F$6:$F$500,'Mouvements'!$C$6:$C$500,A432,'Mouvements'!$E$6:$E$500,"Ajustement négatif"),0))</f>
        <v/>
      </c>
      <c r="M432" s="23">
        <f>IF(A432="","",IFERROR(I432+J432-K432+L432,0))</f>
        <v/>
      </c>
      <c r="N432" s="10">
        <f>IF(A432="","",IFERROR(M432*G432,0))</f>
        <v/>
      </c>
      <c r="O432" s="9">
        <f>IF(A432="","",IF(M432&lt;0,"Stock négatif",IF(M432&lt;=H432,"À commander","Normal")))</f>
        <v/>
      </c>
    </row>
    <row r="433">
      <c r="A433" s="19" t="n"/>
      <c r="B433" s="20" t="n"/>
      <c r="C433" s="20" t="n"/>
      <c r="D433" s="19" t="n"/>
      <c r="E433" s="20" t="n"/>
      <c r="F433" s="20" t="n"/>
      <c r="G433" s="21" t="n"/>
      <c r="H433" s="22" t="n"/>
      <c r="I433" s="22" t="n"/>
      <c r="J433" s="23">
        <f>IF(A433="","",IFERROR(SUMIFS('Mouvements'!$F$6:$F$500,'Mouvements'!$C$6:$C$500,A433,'Mouvements'!$E$6:$E$500,"Entrée - achat")+SUMIFS('Mouvements'!$F$6:$F$500,'Mouvements'!$C$6:$C$500,A433,'Mouvements'!$E$6:$E$500,"Entrée - retour"),0))</f>
        <v/>
      </c>
      <c r="K433" s="23">
        <f>IF(A433="","",IFERROR(SUMIFS('Mouvements'!$F$6:$F$500,'Mouvements'!$C$6:$C$500,A433,'Mouvements'!$E$6:$E$500,"Sortie - production")+SUMIFS('Mouvements'!$F$6:$F$500,'Mouvements'!$C$6:$C$500,A433,'Mouvements'!$E$6:$E$500,"Sortie - perte"),0))</f>
        <v/>
      </c>
      <c r="L433" s="23">
        <f>IF(A433="","",IFERROR(SUMIFS('Mouvements'!$F$6:$F$500,'Mouvements'!$C$6:$C$500,A433,'Mouvements'!$E$6:$E$500,"Ajustement positif")-SUMIFS('Mouvements'!$F$6:$F$500,'Mouvements'!$C$6:$C$500,A433,'Mouvements'!$E$6:$E$500,"Ajustement négatif"),0))</f>
        <v/>
      </c>
      <c r="M433" s="23">
        <f>IF(A433="","",IFERROR(I433+J433-K433+L433,0))</f>
        <v/>
      </c>
      <c r="N433" s="10">
        <f>IF(A433="","",IFERROR(M433*G433,0))</f>
        <v/>
      </c>
      <c r="O433" s="9">
        <f>IF(A433="","",IF(M433&lt;0,"Stock négatif",IF(M433&lt;=H433,"À commander","Normal")))</f>
        <v/>
      </c>
    </row>
    <row r="434">
      <c r="A434" s="19" t="n"/>
      <c r="B434" s="20" t="n"/>
      <c r="C434" s="20" t="n"/>
      <c r="D434" s="19" t="n"/>
      <c r="E434" s="20" t="n"/>
      <c r="F434" s="20" t="n"/>
      <c r="G434" s="21" t="n"/>
      <c r="H434" s="22" t="n"/>
      <c r="I434" s="22" t="n"/>
      <c r="J434" s="23">
        <f>IF(A434="","",IFERROR(SUMIFS('Mouvements'!$F$6:$F$500,'Mouvements'!$C$6:$C$500,A434,'Mouvements'!$E$6:$E$500,"Entrée - achat")+SUMIFS('Mouvements'!$F$6:$F$500,'Mouvements'!$C$6:$C$500,A434,'Mouvements'!$E$6:$E$500,"Entrée - retour"),0))</f>
        <v/>
      </c>
      <c r="K434" s="23">
        <f>IF(A434="","",IFERROR(SUMIFS('Mouvements'!$F$6:$F$500,'Mouvements'!$C$6:$C$500,A434,'Mouvements'!$E$6:$E$500,"Sortie - production")+SUMIFS('Mouvements'!$F$6:$F$500,'Mouvements'!$C$6:$C$500,A434,'Mouvements'!$E$6:$E$500,"Sortie - perte"),0))</f>
        <v/>
      </c>
      <c r="L434" s="23">
        <f>IF(A434="","",IFERROR(SUMIFS('Mouvements'!$F$6:$F$500,'Mouvements'!$C$6:$C$500,A434,'Mouvements'!$E$6:$E$500,"Ajustement positif")-SUMIFS('Mouvements'!$F$6:$F$500,'Mouvements'!$C$6:$C$500,A434,'Mouvements'!$E$6:$E$500,"Ajustement négatif"),0))</f>
        <v/>
      </c>
      <c r="M434" s="23">
        <f>IF(A434="","",IFERROR(I434+J434-K434+L434,0))</f>
        <v/>
      </c>
      <c r="N434" s="10">
        <f>IF(A434="","",IFERROR(M434*G434,0))</f>
        <v/>
      </c>
      <c r="O434" s="9">
        <f>IF(A434="","",IF(M434&lt;0,"Stock négatif",IF(M434&lt;=H434,"À commander","Normal")))</f>
        <v/>
      </c>
    </row>
    <row r="435">
      <c r="A435" s="19" t="n"/>
      <c r="B435" s="20" t="n"/>
      <c r="C435" s="20" t="n"/>
      <c r="D435" s="19" t="n"/>
      <c r="E435" s="20" t="n"/>
      <c r="F435" s="20" t="n"/>
      <c r="G435" s="21" t="n"/>
      <c r="H435" s="22" t="n"/>
      <c r="I435" s="22" t="n"/>
      <c r="J435" s="23">
        <f>IF(A435="","",IFERROR(SUMIFS('Mouvements'!$F$6:$F$500,'Mouvements'!$C$6:$C$500,A435,'Mouvements'!$E$6:$E$500,"Entrée - achat")+SUMIFS('Mouvements'!$F$6:$F$500,'Mouvements'!$C$6:$C$500,A435,'Mouvements'!$E$6:$E$500,"Entrée - retour"),0))</f>
        <v/>
      </c>
      <c r="K435" s="23">
        <f>IF(A435="","",IFERROR(SUMIFS('Mouvements'!$F$6:$F$500,'Mouvements'!$C$6:$C$500,A435,'Mouvements'!$E$6:$E$500,"Sortie - production")+SUMIFS('Mouvements'!$F$6:$F$500,'Mouvements'!$C$6:$C$500,A435,'Mouvements'!$E$6:$E$500,"Sortie - perte"),0))</f>
        <v/>
      </c>
      <c r="L435" s="23">
        <f>IF(A435="","",IFERROR(SUMIFS('Mouvements'!$F$6:$F$500,'Mouvements'!$C$6:$C$500,A435,'Mouvements'!$E$6:$E$500,"Ajustement positif")-SUMIFS('Mouvements'!$F$6:$F$500,'Mouvements'!$C$6:$C$500,A435,'Mouvements'!$E$6:$E$500,"Ajustement négatif"),0))</f>
        <v/>
      </c>
      <c r="M435" s="23">
        <f>IF(A435="","",IFERROR(I435+J435-K435+L435,0))</f>
        <v/>
      </c>
      <c r="N435" s="10">
        <f>IF(A435="","",IFERROR(M435*G435,0))</f>
        <v/>
      </c>
      <c r="O435" s="9">
        <f>IF(A435="","",IF(M435&lt;0,"Stock négatif",IF(M435&lt;=H435,"À commander","Normal")))</f>
        <v/>
      </c>
    </row>
    <row r="436">
      <c r="A436" s="19" t="n"/>
      <c r="B436" s="20" t="n"/>
      <c r="C436" s="20" t="n"/>
      <c r="D436" s="19" t="n"/>
      <c r="E436" s="20" t="n"/>
      <c r="F436" s="20" t="n"/>
      <c r="G436" s="21" t="n"/>
      <c r="H436" s="22" t="n"/>
      <c r="I436" s="22" t="n"/>
      <c r="J436" s="23">
        <f>IF(A436="","",IFERROR(SUMIFS('Mouvements'!$F$6:$F$500,'Mouvements'!$C$6:$C$500,A436,'Mouvements'!$E$6:$E$500,"Entrée - achat")+SUMIFS('Mouvements'!$F$6:$F$500,'Mouvements'!$C$6:$C$500,A436,'Mouvements'!$E$6:$E$500,"Entrée - retour"),0))</f>
        <v/>
      </c>
      <c r="K436" s="23">
        <f>IF(A436="","",IFERROR(SUMIFS('Mouvements'!$F$6:$F$500,'Mouvements'!$C$6:$C$500,A436,'Mouvements'!$E$6:$E$500,"Sortie - production")+SUMIFS('Mouvements'!$F$6:$F$500,'Mouvements'!$C$6:$C$500,A436,'Mouvements'!$E$6:$E$500,"Sortie - perte"),0))</f>
        <v/>
      </c>
      <c r="L436" s="23">
        <f>IF(A436="","",IFERROR(SUMIFS('Mouvements'!$F$6:$F$500,'Mouvements'!$C$6:$C$500,A436,'Mouvements'!$E$6:$E$500,"Ajustement positif")-SUMIFS('Mouvements'!$F$6:$F$500,'Mouvements'!$C$6:$C$500,A436,'Mouvements'!$E$6:$E$500,"Ajustement négatif"),0))</f>
        <v/>
      </c>
      <c r="M436" s="23">
        <f>IF(A436="","",IFERROR(I436+J436-K436+L436,0))</f>
        <v/>
      </c>
      <c r="N436" s="10">
        <f>IF(A436="","",IFERROR(M436*G436,0))</f>
        <v/>
      </c>
      <c r="O436" s="9">
        <f>IF(A436="","",IF(M436&lt;0,"Stock négatif",IF(M436&lt;=H436,"À commander","Normal")))</f>
        <v/>
      </c>
    </row>
    <row r="437">
      <c r="A437" s="19" t="n"/>
      <c r="B437" s="20" t="n"/>
      <c r="C437" s="20" t="n"/>
      <c r="D437" s="19" t="n"/>
      <c r="E437" s="20" t="n"/>
      <c r="F437" s="20" t="n"/>
      <c r="G437" s="21" t="n"/>
      <c r="H437" s="22" t="n"/>
      <c r="I437" s="22" t="n"/>
      <c r="J437" s="23">
        <f>IF(A437="","",IFERROR(SUMIFS('Mouvements'!$F$6:$F$500,'Mouvements'!$C$6:$C$500,A437,'Mouvements'!$E$6:$E$500,"Entrée - achat")+SUMIFS('Mouvements'!$F$6:$F$500,'Mouvements'!$C$6:$C$500,A437,'Mouvements'!$E$6:$E$500,"Entrée - retour"),0))</f>
        <v/>
      </c>
      <c r="K437" s="23">
        <f>IF(A437="","",IFERROR(SUMIFS('Mouvements'!$F$6:$F$500,'Mouvements'!$C$6:$C$500,A437,'Mouvements'!$E$6:$E$500,"Sortie - production")+SUMIFS('Mouvements'!$F$6:$F$500,'Mouvements'!$C$6:$C$500,A437,'Mouvements'!$E$6:$E$500,"Sortie - perte"),0))</f>
        <v/>
      </c>
      <c r="L437" s="23">
        <f>IF(A437="","",IFERROR(SUMIFS('Mouvements'!$F$6:$F$500,'Mouvements'!$C$6:$C$500,A437,'Mouvements'!$E$6:$E$500,"Ajustement positif")-SUMIFS('Mouvements'!$F$6:$F$500,'Mouvements'!$C$6:$C$500,A437,'Mouvements'!$E$6:$E$500,"Ajustement négatif"),0))</f>
        <v/>
      </c>
      <c r="M437" s="23">
        <f>IF(A437="","",IFERROR(I437+J437-K437+L437,0))</f>
        <v/>
      </c>
      <c r="N437" s="10">
        <f>IF(A437="","",IFERROR(M437*G437,0))</f>
        <v/>
      </c>
      <c r="O437" s="9">
        <f>IF(A437="","",IF(M437&lt;0,"Stock négatif",IF(M437&lt;=H437,"À commander","Normal")))</f>
        <v/>
      </c>
    </row>
    <row r="438">
      <c r="A438" s="19" t="n"/>
      <c r="B438" s="20" t="n"/>
      <c r="C438" s="20" t="n"/>
      <c r="D438" s="19" t="n"/>
      <c r="E438" s="20" t="n"/>
      <c r="F438" s="20" t="n"/>
      <c r="G438" s="21" t="n"/>
      <c r="H438" s="22" t="n"/>
      <c r="I438" s="22" t="n"/>
      <c r="J438" s="23">
        <f>IF(A438="","",IFERROR(SUMIFS('Mouvements'!$F$6:$F$500,'Mouvements'!$C$6:$C$500,A438,'Mouvements'!$E$6:$E$500,"Entrée - achat")+SUMIFS('Mouvements'!$F$6:$F$500,'Mouvements'!$C$6:$C$500,A438,'Mouvements'!$E$6:$E$500,"Entrée - retour"),0))</f>
        <v/>
      </c>
      <c r="K438" s="23">
        <f>IF(A438="","",IFERROR(SUMIFS('Mouvements'!$F$6:$F$500,'Mouvements'!$C$6:$C$500,A438,'Mouvements'!$E$6:$E$500,"Sortie - production")+SUMIFS('Mouvements'!$F$6:$F$500,'Mouvements'!$C$6:$C$500,A438,'Mouvements'!$E$6:$E$500,"Sortie - perte"),0))</f>
        <v/>
      </c>
      <c r="L438" s="23">
        <f>IF(A438="","",IFERROR(SUMIFS('Mouvements'!$F$6:$F$500,'Mouvements'!$C$6:$C$500,A438,'Mouvements'!$E$6:$E$500,"Ajustement positif")-SUMIFS('Mouvements'!$F$6:$F$500,'Mouvements'!$C$6:$C$500,A438,'Mouvements'!$E$6:$E$500,"Ajustement négatif"),0))</f>
        <v/>
      </c>
      <c r="M438" s="23">
        <f>IF(A438="","",IFERROR(I438+J438-K438+L438,0))</f>
        <v/>
      </c>
      <c r="N438" s="10">
        <f>IF(A438="","",IFERROR(M438*G438,0))</f>
        <v/>
      </c>
      <c r="O438" s="9">
        <f>IF(A438="","",IF(M438&lt;0,"Stock négatif",IF(M438&lt;=H438,"À commander","Normal")))</f>
        <v/>
      </c>
    </row>
    <row r="439">
      <c r="A439" s="19" t="n"/>
      <c r="B439" s="20" t="n"/>
      <c r="C439" s="20" t="n"/>
      <c r="D439" s="19" t="n"/>
      <c r="E439" s="20" t="n"/>
      <c r="F439" s="20" t="n"/>
      <c r="G439" s="21" t="n"/>
      <c r="H439" s="22" t="n"/>
      <c r="I439" s="22" t="n"/>
      <c r="J439" s="23">
        <f>IF(A439="","",IFERROR(SUMIFS('Mouvements'!$F$6:$F$500,'Mouvements'!$C$6:$C$500,A439,'Mouvements'!$E$6:$E$500,"Entrée - achat")+SUMIFS('Mouvements'!$F$6:$F$500,'Mouvements'!$C$6:$C$500,A439,'Mouvements'!$E$6:$E$500,"Entrée - retour"),0))</f>
        <v/>
      </c>
      <c r="K439" s="23">
        <f>IF(A439="","",IFERROR(SUMIFS('Mouvements'!$F$6:$F$500,'Mouvements'!$C$6:$C$500,A439,'Mouvements'!$E$6:$E$500,"Sortie - production")+SUMIFS('Mouvements'!$F$6:$F$500,'Mouvements'!$C$6:$C$500,A439,'Mouvements'!$E$6:$E$500,"Sortie - perte"),0))</f>
        <v/>
      </c>
      <c r="L439" s="23">
        <f>IF(A439="","",IFERROR(SUMIFS('Mouvements'!$F$6:$F$500,'Mouvements'!$C$6:$C$500,A439,'Mouvements'!$E$6:$E$500,"Ajustement positif")-SUMIFS('Mouvements'!$F$6:$F$500,'Mouvements'!$C$6:$C$500,A439,'Mouvements'!$E$6:$E$500,"Ajustement négatif"),0))</f>
        <v/>
      </c>
      <c r="M439" s="23">
        <f>IF(A439="","",IFERROR(I439+J439-K439+L439,0))</f>
        <v/>
      </c>
      <c r="N439" s="10">
        <f>IF(A439="","",IFERROR(M439*G439,0))</f>
        <v/>
      </c>
      <c r="O439" s="9">
        <f>IF(A439="","",IF(M439&lt;0,"Stock négatif",IF(M439&lt;=H439,"À commander","Normal")))</f>
        <v/>
      </c>
    </row>
    <row r="440">
      <c r="A440" s="19" t="n"/>
      <c r="B440" s="20" t="n"/>
      <c r="C440" s="20" t="n"/>
      <c r="D440" s="19" t="n"/>
      <c r="E440" s="20" t="n"/>
      <c r="F440" s="20" t="n"/>
      <c r="G440" s="21" t="n"/>
      <c r="H440" s="22" t="n"/>
      <c r="I440" s="22" t="n"/>
      <c r="J440" s="23">
        <f>IF(A440="","",IFERROR(SUMIFS('Mouvements'!$F$6:$F$500,'Mouvements'!$C$6:$C$500,A440,'Mouvements'!$E$6:$E$500,"Entrée - achat")+SUMIFS('Mouvements'!$F$6:$F$500,'Mouvements'!$C$6:$C$500,A440,'Mouvements'!$E$6:$E$500,"Entrée - retour"),0))</f>
        <v/>
      </c>
      <c r="K440" s="23">
        <f>IF(A440="","",IFERROR(SUMIFS('Mouvements'!$F$6:$F$500,'Mouvements'!$C$6:$C$500,A440,'Mouvements'!$E$6:$E$500,"Sortie - production")+SUMIFS('Mouvements'!$F$6:$F$500,'Mouvements'!$C$6:$C$500,A440,'Mouvements'!$E$6:$E$500,"Sortie - perte"),0))</f>
        <v/>
      </c>
      <c r="L440" s="23">
        <f>IF(A440="","",IFERROR(SUMIFS('Mouvements'!$F$6:$F$500,'Mouvements'!$C$6:$C$500,A440,'Mouvements'!$E$6:$E$500,"Ajustement positif")-SUMIFS('Mouvements'!$F$6:$F$500,'Mouvements'!$C$6:$C$500,A440,'Mouvements'!$E$6:$E$500,"Ajustement négatif"),0))</f>
        <v/>
      </c>
      <c r="M440" s="23">
        <f>IF(A440="","",IFERROR(I440+J440-K440+L440,0))</f>
        <v/>
      </c>
      <c r="N440" s="10">
        <f>IF(A440="","",IFERROR(M440*G440,0))</f>
        <v/>
      </c>
      <c r="O440" s="9">
        <f>IF(A440="","",IF(M440&lt;0,"Stock négatif",IF(M440&lt;=H440,"À commander","Normal")))</f>
        <v/>
      </c>
    </row>
    <row r="441">
      <c r="A441" s="19" t="n"/>
      <c r="B441" s="20" t="n"/>
      <c r="C441" s="20" t="n"/>
      <c r="D441" s="19" t="n"/>
      <c r="E441" s="20" t="n"/>
      <c r="F441" s="20" t="n"/>
      <c r="G441" s="21" t="n"/>
      <c r="H441" s="22" t="n"/>
      <c r="I441" s="22" t="n"/>
      <c r="J441" s="23">
        <f>IF(A441="","",IFERROR(SUMIFS('Mouvements'!$F$6:$F$500,'Mouvements'!$C$6:$C$500,A441,'Mouvements'!$E$6:$E$500,"Entrée - achat")+SUMIFS('Mouvements'!$F$6:$F$500,'Mouvements'!$C$6:$C$500,A441,'Mouvements'!$E$6:$E$500,"Entrée - retour"),0))</f>
        <v/>
      </c>
      <c r="K441" s="23">
        <f>IF(A441="","",IFERROR(SUMIFS('Mouvements'!$F$6:$F$500,'Mouvements'!$C$6:$C$500,A441,'Mouvements'!$E$6:$E$500,"Sortie - production")+SUMIFS('Mouvements'!$F$6:$F$500,'Mouvements'!$C$6:$C$500,A441,'Mouvements'!$E$6:$E$500,"Sortie - perte"),0))</f>
        <v/>
      </c>
      <c r="L441" s="23">
        <f>IF(A441="","",IFERROR(SUMIFS('Mouvements'!$F$6:$F$500,'Mouvements'!$C$6:$C$500,A441,'Mouvements'!$E$6:$E$500,"Ajustement positif")-SUMIFS('Mouvements'!$F$6:$F$500,'Mouvements'!$C$6:$C$500,A441,'Mouvements'!$E$6:$E$500,"Ajustement négatif"),0))</f>
        <v/>
      </c>
      <c r="M441" s="23">
        <f>IF(A441="","",IFERROR(I441+J441-K441+L441,0))</f>
        <v/>
      </c>
      <c r="N441" s="10">
        <f>IF(A441="","",IFERROR(M441*G441,0))</f>
        <v/>
      </c>
      <c r="O441" s="9">
        <f>IF(A441="","",IF(M441&lt;0,"Stock négatif",IF(M441&lt;=H441,"À commander","Normal")))</f>
        <v/>
      </c>
    </row>
    <row r="442">
      <c r="A442" s="19" t="n"/>
      <c r="B442" s="20" t="n"/>
      <c r="C442" s="20" t="n"/>
      <c r="D442" s="19" t="n"/>
      <c r="E442" s="20" t="n"/>
      <c r="F442" s="20" t="n"/>
      <c r="G442" s="21" t="n"/>
      <c r="H442" s="22" t="n"/>
      <c r="I442" s="22" t="n"/>
      <c r="J442" s="23">
        <f>IF(A442="","",IFERROR(SUMIFS('Mouvements'!$F$6:$F$500,'Mouvements'!$C$6:$C$500,A442,'Mouvements'!$E$6:$E$500,"Entrée - achat")+SUMIFS('Mouvements'!$F$6:$F$500,'Mouvements'!$C$6:$C$500,A442,'Mouvements'!$E$6:$E$500,"Entrée - retour"),0))</f>
        <v/>
      </c>
      <c r="K442" s="23">
        <f>IF(A442="","",IFERROR(SUMIFS('Mouvements'!$F$6:$F$500,'Mouvements'!$C$6:$C$500,A442,'Mouvements'!$E$6:$E$500,"Sortie - production")+SUMIFS('Mouvements'!$F$6:$F$500,'Mouvements'!$C$6:$C$500,A442,'Mouvements'!$E$6:$E$500,"Sortie - perte"),0))</f>
        <v/>
      </c>
      <c r="L442" s="23">
        <f>IF(A442="","",IFERROR(SUMIFS('Mouvements'!$F$6:$F$500,'Mouvements'!$C$6:$C$500,A442,'Mouvements'!$E$6:$E$500,"Ajustement positif")-SUMIFS('Mouvements'!$F$6:$F$500,'Mouvements'!$C$6:$C$500,A442,'Mouvements'!$E$6:$E$500,"Ajustement négatif"),0))</f>
        <v/>
      </c>
      <c r="M442" s="23">
        <f>IF(A442="","",IFERROR(I442+J442-K442+L442,0))</f>
        <v/>
      </c>
      <c r="N442" s="10">
        <f>IF(A442="","",IFERROR(M442*G442,0))</f>
        <v/>
      </c>
      <c r="O442" s="9">
        <f>IF(A442="","",IF(M442&lt;0,"Stock négatif",IF(M442&lt;=H442,"À commander","Normal")))</f>
        <v/>
      </c>
    </row>
    <row r="443">
      <c r="A443" s="19" t="n"/>
      <c r="B443" s="20" t="n"/>
      <c r="C443" s="20" t="n"/>
      <c r="D443" s="19" t="n"/>
      <c r="E443" s="20" t="n"/>
      <c r="F443" s="20" t="n"/>
      <c r="G443" s="21" t="n"/>
      <c r="H443" s="22" t="n"/>
      <c r="I443" s="22" t="n"/>
      <c r="J443" s="23">
        <f>IF(A443="","",IFERROR(SUMIFS('Mouvements'!$F$6:$F$500,'Mouvements'!$C$6:$C$500,A443,'Mouvements'!$E$6:$E$500,"Entrée - achat")+SUMIFS('Mouvements'!$F$6:$F$500,'Mouvements'!$C$6:$C$500,A443,'Mouvements'!$E$6:$E$500,"Entrée - retour"),0))</f>
        <v/>
      </c>
      <c r="K443" s="23">
        <f>IF(A443="","",IFERROR(SUMIFS('Mouvements'!$F$6:$F$500,'Mouvements'!$C$6:$C$500,A443,'Mouvements'!$E$6:$E$500,"Sortie - production")+SUMIFS('Mouvements'!$F$6:$F$500,'Mouvements'!$C$6:$C$500,A443,'Mouvements'!$E$6:$E$500,"Sortie - perte"),0))</f>
        <v/>
      </c>
      <c r="L443" s="23">
        <f>IF(A443="","",IFERROR(SUMIFS('Mouvements'!$F$6:$F$500,'Mouvements'!$C$6:$C$500,A443,'Mouvements'!$E$6:$E$500,"Ajustement positif")-SUMIFS('Mouvements'!$F$6:$F$500,'Mouvements'!$C$6:$C$500,A443,'Mouvements'!$E$6:$E$500,"Ajustement négatif"),0))</f>
        <v/>
      </c>
      <c r="M443" s="23">
        <f>IF(A443="","",IFERROR(I443+J443-K443+L443,0))</f>
        <v/>
      </c>
      <c r="N443" s="10">
        <f>IF(A443="","",IFERROR(M443*G443,0))</f>
        <v/>
      </c>
      <c r="O443" s="9">
        <f>IF(A443="","",IF(M443&lt;0,"Stock négatif",IF(M443&lt;=H443,"À commander","Normal")))</f>
        <v/>
      </c>
    </row>
    <row r="444">
      <c r="A444" s="19" t="n"/>
      <c r="B444" s="20" t="n"/>
      <c r="C444" s="20" t="n"/>
      <c r="D444" s="19" t="n"/>
      <c r="E444" s="20" t="n"/>
      <c r="F444" s="20" t="n"/>
      <c r="G444" s="21" t="n"/>
      <c r="H444" s="22" t="n"/>
      <c r="I444" s="22" t="n"/>
      <c r="J444" s="23">
        <f>IF(A444="","",IFERROR(SUMIFS('Mouvements'!$F$6:$F$500,'Mouvements'!$C$6:$C$500,A444,'Mouvements'!$E$6:$E$500,"Entrée - achat")+SUMIFS('Mouvements'!$F$6:$F$500,'Mouvements'!$C$6:$C$500,A444,'Mouvements'!$E$6:$E$500,"Entrée - retour"),0))</f>
        <v/>
      </c>
      <c r="K444" s="23">
        <f>IF(A444="","",IFERROR(SUMIFS('Mouvements'!$F$6:$F$500,'Mouvements'!$C$6:$C$500,A444,'Mouvements'!$E$6:$E$500,"Sortie - production")+SUMIFS('Mouvements'!$F$6:$F$500,'Mouvements'!$C$6:$C$500,A444,'Mouvements'!$E$6:$E$500,"Sortie - perte"),0))</f>
        <v/>
      </c>
      <c r="L444" s="23">
        <f>IF(A444="","",IFERROR(SUMIFS('Mouvements'!$F$6:$F$500,'Mouvements'!$C$6:$C$500,A444,'Mouvements'!$E$6:$E$500,"Ajustement positif")-SUMIFS('Mouvements'!$F$6:$F$500,'Mouvements'!$C$6:$C$500,A444,'Mouvements'!$E$6:$E$500,"Ajustement négatif"),0))</f>
        <v/>
      </c>
      <c r="M444" s="23">
        <f>IF(A444="","",IFERROR(I444+J444-K444+L444,0))</f>
        <v/>
      </c>
      <c r="N444" s="10">
        <f>IF(A444="","",IFERROR(M444*G444,0))</f>
        <v/>
      </c>
      <c r="O444" s="9">
        <f>IF(A444="","",IF(M444&lt;0,"Stock négatif",IF(M444&lt;=H444,"À commander","Normal")))</f>
        <v/>
      </c>
    </row>
    <row r="445">
      <c r="A445" s="19" t="n"/>
      <c r="B445" s="20" t="n"/>
      <c r="C445" s="20" t="n"/>
      <c r="D445" s="19" t="n"/>
      <c r="E445" s="20" t="n"/>
      <c r="F445" s="20" t="n"/>
      <c r="G445" s="21" t="n"/>
      <c r="H445" s="22" t="n"/>
      <c r="I445" s="22" t="n"/>
      <c r="J445" s="23">
        <f>IF(A445="","",IFERROR(SUMIFS('Mouvements'!$F$6:$F$500,'Mouvements'!$C$6:$C$500,A445,'Mouvements'!$E$6:$E$500,"Entrée - achat")+SUMIFS('Mouvements'!$F$6:$F$500,'Mouvements'!$C$6:$C$500,A445,'Mouvements'!$E$6:$E$500,"Entrée - retour"),0))</f>
        <v/>
      </c>
      <c r="K445" s="23">
        <f>IF(A445="","",IFERROR(SUMIFS('Mouvements'!$F$6:$F$500,'Mouvements'!$C$6:$C$500,A445,'Mouvements'!$E$6:$E$500,"Sortie - production")+SUMIFS('Mouvements'!$F$6:$F$500,'Mouvements'!$C$6:$C$500,A445,'Mouvements'!$E$6:$E$500,"Sortie - perte"),0))</f>
        <v/>
      </c>
      <c r="L445" s="23">
        <f>IF(A445="","",IFERROR(SUMIFS('Mouvements'!$F$6:$F$500,'Mouvements'!$C$6:$C$500,A445,'Mouvements'!$E$6:$E$500,"Ajustement positif")-SUMIFS('Mouvements'!$F$6:$F$500,'Mouvements'!$C$6:$C$500,A445,'Mouvements'!$E$6:$E$500,"Ajustement négatif"),0))</f>
        <v/>
      </c>
      <c r="M445" s="23">
        <f>IF(A445="","",IFERROR(I445+J445-K445+L445,0))</f>
        <v/>
      </c>
      <c r="N445" s="10">
        <f>IF(A445="","",IFERROR(M445*G445,0))</f>
        <v/>
      </c>
      <c r="O445" s="9">
        <f>IF(A445="","",IF(M445&lt;0,"Stock négatif",IF(M445&lt;=H445,"À commander","Normal")))</f>
        <v/>
      </c>
    </row>
    <row r="446">
      <c r="A446" s="19" t="n"/>
      <c r="B446" s="20" t="n"/>
      <c r="C446" s="20" t="n"/>
      <c r="D446" s="19" t="n"/>
      <c r="E446" s="20" t="n"/>
      <c r="F446" s="20" t="n"/>
      <c r="G446" s="21" t="n"/>
      <c r="H446" s="22" t="n"/>
      <c r="I446" s="22" t="n"/>
      <c r="J446" s="23">
        <f>IF(A446="","",IFERROR(SUMIFS('Mouvements'!$F$6:$F$500,'Mouvements'!$C$6:$C$500,A446,'Mouvements'!$E$6:$E$500,"Entrée - achat")+SUMIFS('Mouvements'!$F$6:$F$500,'Mouvements'!$C$6:$C$500,A446,'Mouvements'!$E$6:$E$500,"Entrée - retour"),0))</f>
        <v/>
      </c>
      <c r="K446" s="23">
        <f>IF(A446="","",IFERROR(SUMIFS('Mouvements'!$F$6:$F$500,'Mouvements'!$C$6:$C$500,A446,'Mouvements'!$E$6:$E$500,"Sortie - production")+SUMIFS('Mouvements'!$F$6:$F$500,'Mouvements'!$C$6:$C$500,A446,'Mouvements'!$E$6:$E$500,"Sortie - perte"),0))</f>
        <v/>
      </c>
      <c r="L446" s="23">
        <f>IF(A446="","",IFERROR(SUMIFS('Mouvements'!$F$6:$F$500,'Mouvements'!$C$6:$C$500,A446,'Mouvements'!$E$6:$E$500,"Ajustement positif")-SUMIFS('Mouvements'!$F$6:$F$500,'Mouvements'!$C$6:$C$500,A446,'Mouvements'!$E$6:$E$500,"Ajustement négatif"),0))</f>
        <v/>
      </c>
      <c r="M446" s="23">
        <f>IF(A446="","",IFERROR(I446+J446-K446+L446,0))</f>
        <v/>
      </c>
      <c r="N446" s="10">
        <f>IF(A446="","",IFERROR(M446*G446,0))</f>
        <v/>
      </c>
      <c r="O446" s="9">
        <f>IF(A446="","",IF(M446&lt;0,"Stock négatif",IF(M446&lt;=H446,"À commander","Normal")))</f>
        <v/>
      </c>
    </row>
    <row r="447">
      <c r="A447" s="19" t="n"/>
      <c r="B447" s="20" t="n"/>
      <c r="C447" s="20" t="n"/>
      <c r="D447" s="19" t="n"/>
      <c r="E447" s="20" t="n"/>
      <c r="F447" s="20" t="n"/>
      <c r="G447" s="21" t="n"/>
      <c r="H447" s="22" t="n"/>
      <c r="I447" s="22" t="n"/>
      <c r="J447" s="23">
        <f>IF(A447="","",IFERROR(SUMIFS('Mouvements'!$F$6:$F$500,'Mouvements'!$C$6:$C$500,A447,'Mouvements'!$E$6:$E$500,"Entrée - achat")+SUMIFS('Mouvements'!$F$6:$F$500,'Mouvements'!$C$6:$C$500,A447,'Mouvements'!$E$6:$E$500,"Entrée - retour"),0))</f>
        <v/>
      </c>
      <c r="K447" s="23">
        <f>IF(A447="","",IFERROR(SUMIFS('Mouvements'!$F$6:$F$500,'Mouvements'!$C$6:$C$500,A447,'Mouvements'!$E$6:$E$500,"Sortie - production")+SUMIFS('Mouvements'!$F$6:$F$500,'Mouvements'!$C$6:$C$500,A447,'Mouvements'!$E$6:$E$500,"Sortie - perte"),0))</f>
        <v/>
      </c>
      <c r="L447" s="23">
        <f>IF(A447="","",IFERROR(SUMIFS('Mouvements'!$F$6:$F$500,'Mouvements'!$C$6:$C$500,A447,'Mouvements'!$E$6:$E$500,"Ajustement positif")-SUMIFS('Mouvements'!$F$6:$F$500,'Mouvements'!$C$6:$C$500,A447,'Mouvements'!$E$6:$E$500,"Ajustement négatif"),0))</f>
        <v/>
      </c>
      <c r="M447" s="23">
        <f>IF(A447="","",IFERROR(I447+J447-K447+L447,0))</f>
        <v/>
      </c>
      <c r="N447" s="10">
        <f>IF(A447="","",IFERROR(M447*G447,0))</f>
        <v/>
      </c>
      <c r="O447" s="9">
        <f>IF(A447="","",IF(M447&lt;0,"Stock négatif",IF(M447&lt;=H447,"À commander","Normal")))</f>
        <v/>
      </c>
    </row>
    <row r="448">
      <c r="A448" s="19" t="n"/>
      <c r="B448" s="20" t="n"/>
      <c r="C448" s="20" t="n"/>
      <c r="D448" s="19" t="n"/>
      <c r="E448" s="20" t="n"/>
      <c r="F448" s="20" t="n"/>
      <c r="G448" s="21" t="n"/>
      <c r="H448" s="22" t="n"/>
      <c r="I448" s="22" t="n"/>
      <c r="J448" s="23">
        <f>IF(A448="","",IFERROR(SUMIFS('Mouvements'!$F$6:$F$500,'Mouvements'!$C$6:$C$500,A448,'Mouvements'!$E$6:$E$500,"Entrée - achat")+SUMIFS('Mouvements'!$F$6:$F$500,'Mouvements'!$C$6:$C$500,A448,'Mouvements'!$E$6:$E$500,"Entrée - retour"),0))</f>
        <v/>
      </c>
      <c r="K448" s="23">
        <f>IF(A448="","",IFERROR(SUMIFS('Mouvements'!$F$6:$F$500,'Mouvements'!$C$6:$C$500,A448,'Mouvements'!$E$6:$E$500,"Sortie - production")+SUMIFS('Mouvements'!$F$6:$F$500,'Mouvements'!$C$6:$C$500,A448,'Mouvements'!$E$6:$E$500,"Sortie - perte"),0))</f>
        <v/>
      </c>
      <c r="L448" s="23">
        <f>IF(A448="","",IFERROR(SUMIFS('Mouvements'!$F$6:$F$500,'Mouvements'!$C$6:$C$500,A448,'Mouvements'!$E$6:$E$500,"Ajustement positif")-SUMIFS('Mouvements'!$F$6:$F$500,'Mouvements'!$C$6:$C$500,A448,'Mouvements'!$E$6:$E$500,"Ajustement négatif"),0))</f>
        <v/>
      </c>
      <c r="M448" s="23">
        <f>IF(A448="","",IFERROR(I448+J448-K448+L448,0))</f>
        <v/>
      </c>
      <c r="N448" s="10">
        <f>IF(A448="","",IFERROR(M448*G448,0))</f>
        <v/>
      </c>
      <c r="O448" s="9">
        <f>IF(A448="","",IF(M448&lt;0,"Stock négatif",IF(M448&lt;=H448,"À commander","Normal")))</f>
        <v/>
      </c>
    </row>
    <row r="449">
      <c r="A449" s="19" t="n"/>
      <c r="B449" s="20" t="n"/>
      <c r="C449" s="20" t="n"/>
      <c r="D449" s="19" t="n"/>
      <c r="E449" s="20" t="n"/>
      <c r="F449" s="20" t="n"/>
      <c r="G449" s="21" t="n"/>
      <c r="H449" s="22" t="n"/>
      <c r="I449" s="22" t="n"/>
      <c r="J449" s="23">
        <f>IF(A449="","",IFERROR(SUMIFS('Mouvements'!$F$6:$F$500,'Mouvements'!$C$6:$C$500,A449,'Mouvements'!$E$6:$E$500,"Entrée - achat")+SUMIFS('Mouvements'!$F$6:$F$500,'Mouvements'!$C$6:$C$500,A449,'Mouvements'!$E$6:$E$500,"Entrée - retour"),0))</f>
        <v/>
      </c>
      <c r="K449" s="23">
        <f>IF(A449="","",IFERROR(SUMIFS('Mouvements'!$F$6:$F$500,'Mouvements'!$C$6:$C$500,A449,'Mouvements'!$E$6:$E$500,"Sortie - production")+SUMIFS('Mouvements'!$F$6:$F$500,'Mouvements'!$C$6:$C$500,A449,'Mouvements'!$E$6:$E$500,"Sortie - perte"),0))</f>
        <v/>
      </c>
      <c r="L449" s="23">
        <f>IF(A449="","",IFERROR(SUMIFS('Mouvements'!$F$6:$F$500,'Mouvements'!$C$6:$C$500,A449,'Mouvements'!$E$6:$E$500,"Ajustement positif")-SUMIFS('Mouvements'!$F$6:$F$500,'Mouvements'!$C$6:$C$500,A449,'Mouvements'!$E$6:$E$500,"Ajustement négatif"),0))</f>
        <v/>
      </c>
      <c r="M449" s="23">
        <f>IF(A449="","",IFERROR(I449+J449-K449+L449,0))</f>
        <v/>
      </c>
      <c r="N449" s="10">
        <f>IF(A449="","",IFERROR(M449*G449,0))</f>
        <v/>
      </c>
      <c r="O449" s="9">
        <f>IF(A449="","",IF(M449&lt;0,"Stock négatif",IF(M449&lt;=H449,"À commander","Normal")))</f>
        <v/>
      </c>
    </row>
    <row r="450">
      <c r="A450" s="19" t="n"/>
      <c r="B450" s="20" t="n"/>
      <c r="C450" s="20" t="n"/>
      <c r="D450" s="19" t="n"/>
      <c r="E450" s="20" t="n"/>
      <c r="F450" s="20" t="n"/>
      <c r="G450" s="21" t="n"/>
      <c r="H450" s="22" t="n"/>
      <c r="I450" s="22" t="n"/>
      <c r="J450" s="23">
        <f>IF(A450="","",IFERROR(SUMIFS('Mouvements'!$F$6:$F$500,'Mouvements'!$C$6:$C$500,A450,'Mouvements'!$E$6:$E$500,"Entrée - achat")+SUMIFS('Mouvements'!$F$6:$F$500,'Mouvements'!$C$6:$C$500,A450,'Mouvements'!$E$6:$E$500,"Entrée - retour"),0))</f>
        <v/>
      </c>
      <c r="K450" s="23">
        <f>IF(A450="","",IFERROR(SUMIFS('Mouvements'!$F$6:$F$500,'Mouvements'!$C$6:$C$500,A450,'Mouvements'!$E$6:$E$500,"Sortie - production")+SUMIFS('Mouvements'!$F$6:$F$500,'Mouvements'!$C$6:$C$500,A450,'Mouvements'!$E$6:$E$500,"Sortie - perte"),0))</f>
        <v/>
      </c>
      <c r="L450" s="23">
        <f>IF(A450="","",IFERROR(SUMIFS('Mouvements'!$F$6:$F$500,'Mouvements'!$C$6:$C$500,A450,'Mouvements'!$E$6:$E$500,"Ajustement positif")-SUMIFS('Mouvements'!$F$6:$F$500,'Mouvements'!$C$6:$C$500,A450,'Mouvements'!$E$6:$E$500,"Ajustement négatif"),0))</f>
        <v/>
      </c>
      <c r="M450" s="23">
        <f>IF(A450="","",IFERROR(I450+J450-K450+L450,0))</f>
        <v/>
      </c>
      <c r="N450" s="10">
        <f>IF(A450="","",IFERROR(M450*G450,0))</f>
        <v/>
      </c>
      <c r="O450" s="9">
        <f>IF(A450="","",IF(M450&lt;0,"Stock négatif",IF(M450&lt;=H450,"À commander","Normal")))</f>
        <v/>
      </c>
    </row>
    <row r="451">
      <c r="A451" s="19" t="n"/>
      <c r="B451" s="20" t="n"/>
      <c r="C451" s="20" t="n"/>
      <c r="D451" s="19" t="n"/>
      <c r="E451" s="20" t="n"/>
      <c r="F451" s="20" t="n"/>
      <c r="G451" s="21" t="n"/>
      <c r="H451" s="22" t="n"/>
      <c r="I451" s="22" t="n"/>
      <c r="J451" s="23">
        <f>IF(A451="","",IFERROR(SUMIFS('Mouvements'!$F$6:$F$500,'Mouvements'!$C$6:$C$500,A451,'Mouvements'!$E$6:$E$500,"Entrée - achat")+SUMIFS('Mouvements'!$F$6:$F$500,'Mouvements'!$C$6:$C$500,A451,'Mouvements'!$E$6:$E$500,"Entrée - retour"),0))</f>
        <v/>
      </c>
      <c r="K451" s="23">
        <f>IF(A451="","",IFERROR(SUMIFS('Mouvements'!$F$6:$F$500,'Mouvements'!$C$6:$C$500,A451,'Mouvements'!$E$6:$E$500,"Sortie - production")+SUMIFS('Mouvements'!$F$6:$F$500,'Mouvements'!$C$6:$C$500,A451,'Mouvements'!$E$6:$E$500,"Sortie - perte"),0))</f>
        <v/>
      </c>
      <c r="L451" s="23">
        <f>IF(A451="","",IFERROR(SUMIFS('Mouvements'!$F$6:$F$500,'Mouvements'!$C$6:$C$500,A451,'Mouvements'!$E$6:$E$500,"Ajustement positif")-SUMIFS('Mouvements'!$F$6:$F$500,'Mouvements'!$C$6:$C$500,A451,'Mouvements'!$E$6:$E$500,"Ajustement négatif"),0))</f>
        <v/>
      </c>
      <c r="M451" s="23">
        <f>IF(A451="","",IFERROR(I451+J451-K451+L451,0))</f>
        <v/>
      </c>
      <c r="N451" s="10">
        <f>IF(A451="","",IFERROR(M451*G451,0))</f>
        <v/>
      </c>
      <c r="O451" s="9">
        <f>IF(A451="","",IF(M451&lt;0,"Stock négatif",IF(M451&lt;=H451,"À commander","Normal")))</f>
        <v/>
      </c>
    </row>
    <row r="452">
      <c r="A452" s="19" t="n"/>
      <c r="B452" s="20" t="n"/>
      <c r="C452" s="20" t="n"/>
      <c r="D452" s="19" t="n"/>
      <c r="E452" s="20" t="n"/>
      <c r="F452" s="20" t="n"/>
      <c r="G452" s="21" t="n"/>
      <c r="H452" s="22" t="n"/>
      <c r="I452" s="22" t="n"/>
      <c r="J452" s="23">
        <f>IF(A452="","",IFERROR(SUMIFS('Mouvements'!$F$6:$F$500,'Mouvements'!$C$6:$C$500,A452,'Mouvements'!$E$6:$E$500,"Entrée - achat")+SUMIFS('Mouvements'!$F$6:$F$500,'Mouvements'!$C$6:$C$500,A452,'Mouvements'!$E$6:$E$500,"Entrée - retour"),0))</f>
        <v/>
      </c>
      <c r="K452" s="23">
        <f>IF(A452="","",IFERROR(SUMIFS('Mouvements'!$F$6:$F$500,'Mouvements'!$C$6:$C$500,A452,'Mouvements'!$E$6:$E$500,"Sortie - production")+SUMIFS('Mouvements'!$F$6:$F$500,'Mouvements'!$C$6:$C$500,A452,'Mouvements'!$E$6:$E$500,"Sortie - perte"),0))</f>
        <v/>
      </c>
      <c r="L452" s="23">
        <f>IF(A452="","",IFERROR(SUMIFS('Mouvements'!$F$6:$F$500,'Mouvements'!$C$6:$C$500,A452,'Mouvements'!$E$6:$E$500,"Ajustement positif")-SUMIFS('Mouvements'!$F$6:$F$500,'Mouvements'!$C$6:$C$500,A452,'Mouvements'!$E$6:$E$500,"Ajustement négatif"),0))</f>
        <v/>
      </c>
      <c r="M452" s="23">
        <f>IF(A452="","",IFERROR(I452+J452-K452+L452,0))</f>
        <v/>
      </c>
      <c r="N452" s="10">
        <f>IF(A452="","",IFERROR(M452*G452,0))</f>
        <v/>
      </c>
      <c r="O452" s="9">
        <f>IF(A452="","",IF(M452&lt;0,"Stock négatif",IF(M452&lt;=H452,"À commander","Normal")))</f>
        <v/>
      </c>
    </row>
    <row r="453">
      <c r="A453" s="19" t="n"/>
      <c r="B453" s="20" t="n"/>
      <c r="C453" s="20" t="n"/>
      <c r="D453" s="19" t="n"/>
      <c r="E453" s="20" t="n"/>
      <c r="F453" s="20" t="n"/>
      <c r="G453" s="21" t="n"/>
      <c r="H453" s="22" t="n"/>
      <c r="I453" s="22" t="n"/>
      <c r="J453" s="23">
        <f>IF(A453="","",IFERROR(SUMIFS('Mouvements'!$F$6:$F$500,'Mouvements'!$C$6:$C$500,A453,'Mouvements'!$E$6:$E$500,"Entrée - achat")+SUMIFS('Mouvements'!$F$6:$F$500,'Mouvements'!$C$6:$C$500,A453,'Mouvements'!$E$6:$E$500,"Entrée - retour"),0))</f>
        <v/>
      </c>
      <c r="K453" s="23">
        <f>IF(A453="","",IFERROR(SUMIFS('Mouvements'!$F$6:$F$500,'Mouvements'!$C$6:$C$500,A453,'Mouvements'!$E$6:$E$500,"Sortie - production")+SUMIFS('Mouvements'!$F$6:$F$500,'Mouvements'!$C$6:$C$500,A453,'Mouvements'!$E$6:$E$500,"Sortie - perte"),0))</f>
        <v/>
      </c>
      <c r="L453" s="23">
        <f>IF(A453="","",IFERROR(SUMIFS('Mouvements'!$F$6:$F$500,'Mouvements'!$C$6:$C$500,A453,'Mouvements'!$E$6:$E$500,"Ajustement positif")-SUMIFS('Mouvements'!$F$6:$F$500,'Mouvements'!$C$6:$C$500,A453,'Mouvements'!$E$6:$E$500,"Ajustement négatif"),0))</f>
        <v/>
      </c>
      <c r="M453" s="23">
        <f>IF(A453="","",IFERROR(I453+J453-K453+L453,0))</f>
        <v/>
      </c>
      <c r="N453" s="10">
        <f>IF(A453="","",IFERROR(M453*G453,0))</f>
        <v/>
      </c>
      <c r="O453" s="9">
        <f>IF(A453="","",IF(M453&lt;0,"Stock négatif",IF(M453&lt;=H453,"À commander","Normal")))</f>
        <v/>
      </c>
    </row>
    <row r="454">
      <c r="A454" s="19" t="n"/>
      <c r="B454" s="20" t="n"/>
      <c r="C454" s="20" t="n"/>
      <c r="D454" s="19" t="n"/>
      <c r="E454" s="20" t="n"/>
      <c r="F454" s="20" t="n"/>
      <c r="G454" s="21" t="n"/>
      <c r="H454" s="22" t="n"/>
      <c r="I454" s="22" t="n"/>
      <c r="J454" s="23">
        <f>IF(A454="","",IFERROR(SUMIFS('Mouvements'!$F$6:$F$500,'Mouvements'!$C$6:$C$500,A454,'Mouvements'!$E$6:$E$500,"Entrée - achat")+SUMIFS('Mouvements'!$F$6:$F$500,'Mouvements'!$C$6:$C$500,A454,'Mouvements'!$E$6:$E$500,"Entrée - retour"),0))</f>
        <v/>
      </c>
      <c r="K454" s="23">
        <f>IF(A454="","",IFERROR(SUMIFS('Mouvements'!$F$6:$F$500,'Mouvements'!$C$6:$C$500,A454,'Mouvements'!$E$6:$E$500,"Sortie - production")+SUMIFS('Mouvements'!$F$6:$F$500,'Mouvements'!$C$6:$C$500,A454,'Mouvements'!$E$6:$E$500,"Sortie - perte"),0))</f>
        <v/>
      </c>
      <c r="L454" s="23">
        <f>IF(A454="","",IFERROR(SUMIFS('Mouvements'!$F$6:$F$500,'Mouvements'!$C$6:$C$500,A454,'Mouvements'!$E$6:$E$500,"Ajustement positif")-SUMIFS('Mouvements'!$F$6:$F$500,'Mouvements'!$C$6:$C$500,A454,'Mouvements'!$E$6:$E$500,"Ajustement négatif"),0))</f>
        <v/>
      </c>
      <c r="M454" s="23">
        <f>IF(A454="","",IFERROR(I454+J454-K454+L454,0))</f>
        <v/>
      </c>
      <c r="N454" s="10">
        <f>IF(A454="","",IFERROR(M454*G454,0))</f>
        <v/>
      </c>
      <c r="O454" s="9">
        <f>IF(A454="","",IF(M454&lt;0,"Stock négatif",IF(M454&lt;=H454,"À commander","Normal")))</f>
        <v/>
      </c>
    </row>
    <row r="455">
      <c r="A455" s="19" t="n"/>
      <c r="B455" s="20" t="n"/>
      <c r="C455" s="20" t="n"/>
      <c r="D455" s="19" t="n"/>
      <c r="E455" s="20" t="n"/>
      <c r="F455" s="20" t="n"/>
      <c r="G455" s="21" t="n"/>
      <c r="H455" s="22" t="n"/>
      <c r="I455" s="22" t="n"/>
      <c r="J455" s="23">
        <f>IF(A455="","",IFERROR(SUMIFS('Mouvements'!$F$6:$F$500,'Mouvements'!$C$6:$C$500,A455,'Mouvements'!$E$6:$E$500,"Entrée - achat")+SUMIFS('Mouvements'!$F$6:$F$500,'Mouvements'!$C$6:$C$500,A455,'Mouvements'!$E$6:$E$500,"Entrée - retour"),0))</f>
        <v/>
      </c>
      <c r="K455" s="23">
        <f>IF(A455="","",IFERROR(SUMIFS('Mouvements'!$F$6:$F$500,'Mouvements'!$C$6:$C$500,A455,'Mouvements'!$E$6:$E$500,"Sortie - production")+SUMIFS('Mouvements'!$F$6:$F$500,'Mouvements'!$C$6:$C$500,A455,'Mouvements'!$E$6:$E$500,"Sortie - perte"),0))</f>
        <v/>
      </c>
      <c r="L455" s="23">
        <f>IF(A455="","",IFERROR(SUMIFS('Mouvements'!$F$6:$F$500,'Mouvements'!$C$6:$C$500,A455,'Mouvements'!$E$6:$E$500,"Ajustement positif")-SUMIFS('Mouvements'!$F$6:$F$500,'Mouvements'!$C$6:$C$500,A455,'Mouvements'!$E$6:$E$500,"Ajustement négatif"),0))</f>
        <v/>
      </c>
      <c r="M455" s="23">
        <f>IF(A455="","",IFERROR(I455+J455-K455+L455,0))</f>
        <v/>
      </c>
      <c r="N455" s="10">
        <f>IF(A455="","",IFERROR(M455*G455,0))</f>
        <v/>
      </c>
      <c r="O455" s="9">
        <f>IF(A455="","",IF(M455&lt;0,"Stock négatif",IF(M455&lt;=H455,"À commander","Normal")))</f>
        <v/>
      </c>
    </row>
    <row r="456">
      <c r="A456" s="19" t="n"/>
      <c r="B456" s="20" t="n"/>
      <c r="C456" s="20" t="n"/>
      <c r="D456" s="19" t="n"/>
      <c r="E456" s="20" t="n"/>
      <c r="F456" s="20" t="n"/>
      <c r="G456" s="21" t="n"/>
      <c r="H456" s="22" t="n"/>
      <c r="I456" s="22" t="n"/>
      <c r="J456" s="23">
        <f>IF(A456="","",IFERROR(SUMIFS('Mouvements'!$F$6:$F$500,'Mouvements'!$C$6:$C$500,A456,'Mouvements'!$E$6:$E$500,"Entrée - achat")+SUMIFS('Mouvements'!$F$6:$F$500,'Mouvements'!$C$6:$C$500,A456,'Mouvements'!$E$6:$E$500,"Entrée - retour"),0))</f>
        <v/>
      </c>
      <c r="K456" s="23">
        <f>IF(A456="","",IFERROR(SUMIFS('Mouvements'!$F$6:$F$500,'Mouvements'!$C$6:$C$500,A456,'Mouvements'!$E$6:$E$500,"Sortie - production")+SUMIFS('Mouvements'!$F$6:$F$500,'Mouvements'!$C$6:$C$500,A456,'Mouvements'!$E$6:$E$500,"Sortie - perte"),0))</f>
        <v/>
      </c>
      <c r="L456" s="23">
        <f>IF(A456="","",IFERROR(SUMIFS('Mouvements'!$F$6:$F$500,'Mouvements'!$C$6:$C$500,A456,'Mouvements'!$E$6:$E$500,"Ajustement positif")-SUMIFS('Mouvements'!$F$6:$F$500,'Mouvements'!$C$6:$C$500,A456,'Mouvements'!$E$6:$E$500,"Ajustement négatif"),0))</f>
        <v/>
      </c>
      <c r="M456" s="23">
        <f>IF(A456="","",IFERROR(I456+J456-K456+L456,0))</f>
        <v/>
      </c>
      <c r="N456" s="10">
        <f>IF(A456="","",IFERROR(M456*G456,0))</f>
        <v/>
      </c>
      <c r="O456" s="9">
        <f>IF(A456="","",IF(M456&lt;0,"Stock négatif",IF(M456&lt;=H456,"À commander","Normal")))</f>
        <v/>
      </c>
    </row>
    <row r="457">
      <c r="A457" s="19" t="n"/>
      <c r="B457" s="20" t="n"/>
      <c r="C457" s="20" t="n"/>
      <c r="D457" s="19" t="n"/>
      <c r="E457" s="20" t="n"/>
      <c r="F457" s="20" t="n"/>
      <c r="G457" s="21" t="n"/>
      <c r="H457" s="22" t="n"/>
      <c r="I457" s="22" t="n"/>
      <c r="J457" s="23">
        <f>IF(A457="","",IFERROR(SUMIFS('Mouvements'!$F$6:$F$500,'Mouvements'!$C$6:$C$500,A457,'Mouvements'!$E$6:$E$500,"Entrée - achat")+SUMIFS('Mouvements'!$F$6:$F$500,'Mouvements'!$C$6:$C$500,A457,'Mouvements'!$E$6:$E$500,"Entrée - retour"),0))</f>
        <v/>
      </c>
      <c r="K457" s="23">
        <f>IF(A457="","",IFERROR(SUMIFS('Mouvements'!$F$6:$F$500,'Mouvements'!$C$6:$C$500,A457,'Mouvements'!$E$6:$E$500,"Sortie - production")+SUMIFS('Mouvements'!$F$6:$F$500,'Mouvements'!$C$6:$C$500,A457,'Mouvements'!$E$6:$E$500,"Sortie - perte"),0))</f>
        <v/>
      </c>
      <c r="L457" s="23">
        <f>IF(A457="","",IFERROR(SUMIFS('Mouvements'!$F$6:$F$500,'Mouvements'!$C$6:$C$500,A457,'Mouvements'!$E$6:$E$500,"Ajustement positif")-SUMIFS('Mouvements'!$F$6:$F$500,'Mouvements'!$C$6:$C$500,A457,'Mouvements'!$E$6:$E$500,"Ajustement négatif"),0))</f>
        <v/>
      </c>
      <c r="M457" s="23">
        <f>IF(A457="","",IFERROR(I457+J457-K457+L457,0))</f>
        <v/>
      </c>
      <c r="N457" s="10">
        <f>IF(A457="","",IFERROR(M457*G457,0))</f>
        <v/>
      </c>
      <c r="O457" s="9">
        <f>IF(A457="","",IF(M457&lt;0,"Stock négatif",IF(M457&lt;=H457,"À commander","Normal")))</f>
        <v/>
      </c>
    </row>
    <row r="458">
      <c r="A458" s="19" t="n"/>
      <c r="B458" s="20" t="n"/>
      <c r="C458" s="20" t="n"/>
      <c r="D458" s="19" t="n"/>
      <c r="E458" s="20" t="n"/>
      <c r="F458" s="20" t="n"/>
      <c r="G458" s="21" t="n"/>
      <c r="H458" s="22" t="n"/>
      <c r="I458" s="22" t="n"/>
      <c r="J458" s="23">
        <f>IF(A458="","",IFERROR(SUMIFS('Mouvements'!$F$6:$F$500,'Mouvements'!$C$6:$C$500,A458,'Mouvements'!$E$6:$E$500,"Entrée - achat")+SUMIFS('Mouvements'!$F$6:$F$500,'Mouvements'!$C$6:$C$500,A458,'Mouvements'!$E$6:$E$500,"Entrée - retour"),0))</f>
        <v/>
      </c>
      <c r="K458" s="23">
        <f>IF(A458="","",IFERROR(SUMIFS('Mouvements'!$F$6:$F$500,'Mouvements'!$C$6:$C$500,A458,'Mouvements'!$E$6:$E$500,"Sortie - production")+SUMIFS('Mouvements'!$F$6:$F$500,'Mouvements'!$C$6:$C$500,A458,'Mouvements'!$E$6:$E$500,"Sortie - perte"),0))</f>
        <v/>
      </c>
      <c r="L458" s="23">
        <f>IF(A458="","",IFERROR(SUMIFS('Mouvements'!$F$6:$F$500,'Mouvements'!$C$6:$C$500,A458,'Mouvements'!$E$6:$E$500,"Ajustement positif")-SUMIFS('Mouvements'!$F$6:$F$500,'Mouvements'!$C$6:$C$500,A458,'Mouvements'!$E$6:$E$500,"Ajustement négatif"),0))</f>
        <v/>
      </c>
      <c r="M458" s="23">
        <f>IF(A458="","",IFERROR(I458+J458-K458+L458,0))</f>
        <v/>
      </c>
      <c r="N458" s="10">
        <f>IF(A458="","",IFERROR(M458*G458,0))</f>
        <v/>
      </c>
      <c r="O458" s="9">
        <f>IF(A458="","",IF(M458&lt;0,"Stock négatif",IF(M458&lt;=H458,"À commander","Normal")))</f>
        <v/>
      </c>
    </row>
    <row r="459">
      <c r="A459" s="19" t="n"/>
      <c r="B459" s="20" t="n"/>
      <c r="C459" s="20" t="n"/>
      <c r="D459" s="19" t="n"/>
      <c r="E459" s="20" t="n"/>
      <c r="F459" s="20" t="n"/>
      <c r="G459" s="21" t="n"/>
      <c r="H459" s="22" t="n"/>
      <c r="I459" s="22" t="n"/>
      <c r="J459" s="23">
        <f>IF(A459="","",IFERROR(SUMIFS('Mouvements'!$F$6:$F$500,'Mouvements'!$C$6:$C$500,A459,'Mouvements'!$E$6:$E$500,"Entrée - achat")+SUMIFS('Mouvements'!$F$6:$F$500,'Mouvements'!$C$6:$C$500,A459,'Mouvements'!$E$6:$E$500,"Entrée - retour"),0))</f>
        <v/>
      </c>
      <c r="K459" s="23">
        <f>IF(A459="","",IFERROR(SUMIFS('Mouvements'!$F$6:$F$500,'Mouvements'!$C$6:$C$500,A459,'Mouvements'!$E$6:$E$500,"Sortie - production")+SUMIFS('Mouvements'!$F$6:$F$500,'Mouvements'!$C$6:$C$500,A459,'Mouvements'!$E$6:$E$500,"Sortie - perte"),0))</f>
        <v/>
      </c>
      <c r="L459" s="23">
        <f>IF(A459="","",IFERROR(SUMIFS('Mouvements'!$F$6:$F$500,'Mouvements'!$C$6:$C$500,A459,'Mouvements'!$E$6:$E$500,"Ajustement positif")-SUMIFS('Mouvements'!$F$6:$F$500,'Mouvements'!$C$6:$C$500,A459,'Mouvements'!$E$6:$E$500,"Ajustement négatif"),0))</f>
        <v/>
      </c>
      <c r="M459" s="23">
        <f>IF(A459="","",IFERROR(I459+J459-K459+L459,0))</f>
        <v/>
      </c>
      <c r="N459" s="10">
        <f>IF(A459="","",IFERROR(M459*G459,0))</f>
        <v/>
      </c>
      <c r="O459" s="9">
        <f>IF(A459="","",IF(M459&lt;0,"Stock négatif",IF(M459&lt;=H459,"À commander","Normal")))</f>
        <v/>
      </c>
    </row>
    <row r="460">
      <c r="A460" s="19" t="n"/>
      <c r="B460" s="20" t="n"/>
      <c r="C460" s="20" t="n"/>
      <c r="D460" s="19" t="n"/>
      <c r="E460" s="20" t="n"/>
      <c r="F460" s="20" t="n"/>
      <c r="G460" s="21" t="n"/>
      <c r="H460" s="22" t="n"/>
      <c r="I460" s="22" t="n"/>
      <c r="J460" s="23">
        <f>IF(A460="","",IFERROR(SUMIFS('Mouvements'!$F$6:$F$500,'Mouvements'!$C$6:$C$500,A460,'Mouvements'!$E$6:$E$500,"Entrée - achat")+SUMIFS('Mouvements'!$F$6:$F$500,'Mouvements'!$C$6:$C$500,A460,'Mouvements'!$E$6:$E$500,"Entrée - retour"),0))</f>
        <v/>
      </c>
      <c r="K460" s="23">
        <f>IF(A460="","",IFERROR(SUMIFS('Mouvements'!$F$6:$F$500,'Mouvements'!$C$6:$C$500,A460,'Mouvements'!$E$6:$E$500,"Sortie - production")+SUMIFS('Mouvements'!$F$6:$F$500,'Mouvements'!$C$6:$C$500,A460,'Mouvements'!$E$6:$E$500,"Sortie - perte"),0))</f>
        <v/>
      </c>
      <c r="L460" s="23">
        <f>IF(A460="","",IFERROR(SUMIFS('Mouvements'!$F$6:$F$500,'Mouvements'!$C$6:$C$500,A460,'Mouvements'!$E$6:$E$500,"Ajustement positif")-SUMIFS('Mouvements'!$F$6:$F$500,'Mouvements'!$C$6:$C$500,A460,'Mouvements'!$E$6:$E$500,"Ajustement négatif"),0))</f>
        <v/>
      </c>
      <c r="M460" s="23">
        <f>IF(A460="","",IFERROR(I460+J460-K460+L460,0))</f>
        <v/>
      </c>
      <c r="N460" s="10">
        <f>IF(A460="","",IFERROR(M460*G460,0))</f>
        <v/>
      </c>
      <c r="O460" s="9">
        <f>IF(A460="","",IF(M460&lt;0,"Stock négatif",IF(M460&lt;=H460,"À commander","Normal")))</f>
        <v/>
      </c>
    </row>
    <row r="461">
      <c r="A461" s="19" t="n"/>
      <c r="B461" s="20" t="n"/>
      <c r="C461" s="20" t="n"/>
      <c r="D461" s="19" t="n"/>
      <c r="E461" s="20" t="n"/>
      <c r="F461" s="20" t="n"/>
      <c r="G461" s="21" t="n"/>
      <c r="H461" s="22" t="n"/>
      <c r="I461" s="22" t="n"/>
      <c r="J461" s="23">
        <f>IF(A461="","",IFERROR(SUMIFS('Mouvements'!$F$6:$F$500,'Mouvements'!$C$6:$C$500,A461,'Mouvements'!$E$6:$E$500,"Entrée - achat")+SUMIFS('Mouvements'!$F$6:$F$500,'Mouvements'!$C$6:$C$500,A461,'Mouvements'!$E$6:$E$500,"Entrée - retour"),0))</f>
        <v/>
      </c>
      <c r="K461" s="23">
        <f>IF(A461="","",IFERROR(SUMIFS('Mouvements'!$F$6:$F$500,'Mouvements'!$C$6:$C$500,A461,'Mouvements'!$E$6:$E$500,"Sortie - production")+SUMIFS('Mouvements'!$F$6:$F$500,'Mouvements'!$C$6:$C$500,A461,'Mouvements'!$E$6:$E$500,"Sortie - perte"),0))</f>
        <v/>
      </c>
      <c r="L461" s="23">
        <f>IF(A461="","",IFERROR(SUMIFS('Mouvements'!$F$6:$F$500,'Mouvements'!$C$6:$C$500,A461,'Mouvements'!$E$6:$E$500,"Ajustement positif")-SUMIFS('Mouvements'!$F$6:$F$500,'Mouvements'!$C$6:$C$500,A461,'Mouvements'!$E$6:$E$500,"Ajustement négatif"),0))</f>
        <v/>
      </c>
      <c r="M461" s="23">
        <f>IF(A461="","",IFERROR(I461+J461-K461+L461,0))</f>
        <v/>
      </c>
      <c r="N461" s="10">
        <f>IF(A461="","",IFERROR(M461*G461,0))</f>
        <v/>
      </c>
      <c r="O461" s="9">
        <f>IF(A461="","",IF(M461&lt;0,"Stock négatif",IF(M461&lt;=H461,"À commander","Normal")))</f>
        <v/>
      </c>
    </row>
    <row r="462">
      <c r="A462" s="19" t="n"/>
      <c r="B462" s="20" t="n"/>
      <c r="C462" s="20" t="n"/>
      <c r="D462" s="19" t="n"/>
      <c r="E462" s="20" t="n"/>
      <c r="F462" s="20" t="n"/>
      <c r="G462" s="21" t="n"/>
      <c r="H462" s="22" t="n"/>
      <c r="I462" s="22" t="n"/>
      <c r="J462" s="23">
        <f>IF(A462="","",IFERROR(SUMIFS('Mouvements'!$F$6:$F$500,'Mouvements'!$C$6:$C$500,A462,'Mouvements'!$E$6:$E$500,"Entrée - achat")+SUMIFS('Mouvements'!$F$6:$F$500,'Mouvements'!$C$6:$C$500,A462,'Mouvements'!$E$6:$E$500,"Entrée - retour"),0))</f>
        <v/>
      </c>
      <c r="K462" s="23">
        <f>IF(A462="","",IFERROR(SUMIFS('Mouvements'!$F$6:$F$500,'Mouvements'!$C$6:$C$500,A462,'Mouvements'!$E$6:$E$500,"Sortie - production")+SUMIFS('Mouvements'!$F$6:$F$500,'Mouvements'!$C$6:$C$500,A462,'Mouvements'!$E$6:$E$500,"Sortie - perte"),0))</f>
        <v/>
      </c>
      <c r="L462" s="23">
        <f>IF(A462="","",IFERROR(SUMIFS('Mouvements'!$F$6:$F$500,'Mouvements'!$C$6:$C$500,A462,'Mouvements'!$E$6:$E$500,"Ajustement positif")-SUMIFS('Mouvements'!$F$6:$F$500,'Mouvements'!$C$6:$C$500,A462,'Mouvements'!$E$6:$E$500,"Ajustement négatif"),0))</f>
        <v/>
      </c>
      <c r="M462" s="23">
        <f>IF(A462="","",IFERROR(I462+J462-K462+L462,0))</f>
        <v/>
      </c>
      <c r="N462" s="10">
        <f>IF(A462="","",IFERROR(M462*G462,0))</f>
        <v/>
      </c>
      <c r="O462" s="9">
        <f>IF(A462="","",IF(M462&lt;0,"Stock négatif",IF(M462&lt;=H462,"À commander","Normal")))</f>
        <v/>
      </c>
    </row>
    <row r="463">
      <c r="A463" s="19" t="n"/>
      <c r="B463" s="20" t="n"/>
      <c r="C463" s="20" t="n"/>
      <c r="D463" s="19" t="n"/>
      <c r="E463" s="20" t="n"/>
      <c r="F463" s="20" t="n"/>
      <c r="G463" s="21" t="n"/>
      <c r="H463" s="22" t="n"/>
      <c r="I463" s="22" t="n"/>
      <c r="J463" s="23">
        <f>IF(A463="","",IFERROR(SUMIFS('Mouvements'!$F$6:$F$500,'Mouvements'!$C$6:$C$500,A463,'Mouvements'!$E$6:$E$500,"Entrée - achat")+SUMIFS('Mouvements'!$F$6:$F$500,'Mouvements'!$C$6:$C$500,A463,'Mouvements'!$E$6:$E$500,"Entrée - retour"),0))</f>
        <v/>
      </c>
      <c r="K463" s="23">
        <f>IF(A463="","",IFERROR(SUMIFS('Mouvements'!$F$6:$F$500,'Mouvements'!$C$6:$C$500,A463,'Mouvements'!$E$6:$E$500,"Sortie - production")+SUMIFS('Mouvements'!$F$6:$F$500,'Mouvements'!$C$6:$C$500,A463,'Mouvements'!$E$6:$E$500,"Sortie - perte"),0))</f>
        <v/>
      </c>
      <c r="L463" s="23">
        <f>IF(A463="","",IFERROR(SUMIFS('Mouvements'!$F$6:$F$500,'Mouvements'!$C$6:$C$500,A463,'Mouvements'!$E$6:$E$500,"Ajustement positif")-SUMIFS('Mouvements'!$F$6:$F$500,'Mouvements'!$C$6:$C$500,A463,'Mouvements'!$E$6:$E$500,"Ajustement négatif"),0))</f>
        <v/>
      </c>
      <c r="M463" s="23">
        <f>IF(A463="","",IFERROR(I463+J463-K463+L463,0))</f>
        <v/>
      </c>
      <c r="N463" s="10">
        <f>IF(A463="","",IFERROR(M463*G463,0))</f>
        <v/>
      </c>
      <c r="O463" s="9">
        <f>IF(A463="","",IF(M463&lt;0,"Stock négatif",IF(M463&lt;=H463,"À commander","Normal")))</f>
        <v/>
      </c>
    </row>
    <row r="464">
      <c r="A464" s="19" t="n"/>
      <c r="B464" s="20" t="n"/>
      <c r="C464" s="20" t="n"/>
      <c r="D464" s="19" t="n"/>
      <c r="E464" s="20" t="n"/>
      <c r="F464" s="20" t="n"/>
      <c r="G464" s="21" t="n"/>
      <c r="H464" s="22" t="n"/>
      <c r="I464" s="22" t="n"/>
      <c r="J464" s="23">
        <f>IF(A464="","",IFERROR(SUMIFS('Mouvements'!$F$6:$F$500,'Mouvements'!$C$6:$C$500,A464,'Mouvements'!$E$6:$E$500,"Entrée - achat")+SUMIFS('Mouvements'!$F$6:$F$500,'Mouvements'!$C$6:$C$500,A464,'Mouvements'!$E$6:$E$500,"Entrée - retour"),0))</f>
        <v/>
      </c>
      <c r="K464" s="23">
        <f>IF(A464="","",IFERROR(SUMIFS('Mouvements'!$F$6:$F$500,'Mouvements'!$C$6:$C$500,A464,'Mouvements'!$E$6:$E$500,"Sortie - production")+SUMIFS('Mouvements'!$F$6:$F$500,'Mouvements'!$C$6:$C$500,A464,'Mouvements'!$E$6:$E$500,"Sortie - perte"),0))</f>
        <v/>
      </c>
      <c r="L464" s="23">
        <f>IF(A464="","",IFERROR(SUMIFS('Mouvements'!$F$6:$F$500,'Mouvements'!$C$6:$C$500,A464,'Mouvements'!$E$6:$E$500,"Ajustement positif")-SUMIFS('Mouvements'!$F$6:$F$500,'Mouvements'!$C$6:$C$500,A464,'Mouvements'!$E$6:$E$500,"Ajustement négatif"),0))</f>
        <v/>
      </c>
      <c r="M464" s="23">
        <f>IF(A464="","",IFERROR(I464+J464-K464+L464,0))</f>
        <v/>
      </c>
      <c r="N464" s="10">
        <f>IF(A464="","",IFERROR(M464*G464,0))</f>
        <v/>
      </c>
      <c r="O464" s="9">
        <f>IF(A464="","",IF(M464&lt;0,"Stock négatif",IF(M464&lt;=H464,"À commander","Normal")))</f>
        <v/>
      </c>
    </row>
    <row r="465">
      <c r="A465" s="19" t="n"/>
      <c r="B465" s="20" t="n"/>
      <c r="C465" s="20" t="n"/>
      <c r="D465" s="19" t="n"/>
      <c r="E465" s="20" t="n"/>
      <c r="F465" s="20" t="n"/>
      <c r="G465" s="21" t="n"/>
      <c r="H465" s="22" t="n"/>
      <c r="I465" s="22" t="n"/>
      <c r="J465" s="23">
        <f>IF(A465="","",IFERROR(SUMIFS('Mouvements'!$F$6:$F$500,'Mouvements'!$C$6:$C$500,A465,'Mouvements'!$E$6:$E$500,"Entrée - achat")+SUMIFS('Mouvements'!$F$6:$F$500,'Mouvements'!$C$6:$C$500,A465,'Mouvements'!$E$6:$E$500,"Entrée - retour"),0))</f>
        <v/>
      </c>
      <c r="K465" s="23">
        <f>IF(A465="","",IFERROR(SUMIFS('Mouvements'!$F$6:$F$500,'Mouvements'!$C$6:$C$500,A465,'Mouvements'!$E$6:$E$500,"Sortie - production")+SUMIFS('Mouvements'!$F$6:$F$500,'Mouvements'!$C$6:$C$500,A465,'Mouvements'!$E$6:$E$500,"Sortie - perte"),0))</f>
        <v/>
      </c>
      <c r="L465" s="23">
        <f>IF(A465="","",IFERROR(SUMIFS('Mouvements'!$F$6:$F$500,'Mouvements'!$C$6:$C$500,A465,'Mouvements'!$E$6:$E$500,"Ajustement positif")-SUMIFS('Mouvements'!$F$6:$F$500,'Mouvements'!$C$6:$C$500,A465,'Mouvements'!$E$6:$E$500,"Ajustement négatif"),0))</f>
        <v/>
      </c>
      <c r="M465" s="23">
        <f>IF(A465="","",IFERROR(I465+J465-K465+L465,0))</f>
        <v/>
      </c>
      <c r="N465" s="10">
        <f>IF(A465="","",IFERROR(M465*G465,0))</f>
        <v/>
      </c>
      <c r="O465" s="9">
        <f>IF(A465="","",IF(M465&lt;0,"Stock négatif",IF(M465&lt;=H465,"À commander","Normal")))</f>
        <v/>
      </c>
    </row>
    <row r="466">
      <c r="A466" s="19" t="n"/>
      <c r="B466" s="20" t="n"/>
      <c r="C466" s="20" t="n"/>
      <c r="D466" s="19" t="n"/>
      <c r="E466" s="20" t="n"/>
      <c r="F466" s="20" t="n"/>
      <c r="G466" s="21" t="n"/>
      <c r="H466" s="22" t="n"/>
      <c r="I466" s="22" t="n"/>
      <c r="J466" s="23">
        <f>IF(A466="","",IFERROR(SUMIFS('Mouvements'!$F$6:$F$500,'Mouvements'!$C$6:$C$500,A466,'Mouvements'!$E$6:$E$500,"Entrée - achat")+SUMIFS('Mouvements'!$F$6:$F$500,'Mouvements'!$C$6:$C$500,A466,'Mouvements'!$E$6:$E$500,"Entrée - retour"),0))</f>
        <v/>
      </c>
      <c r="K466" s="23">
        <f>IF(A466="","",IFERROR(SUMIFS('Mouvements'!$F$6:$F$500,'Mouvements'!$C$6:$C$500,A466,'Mouvements'!$E$6:$E$500,"Sortie - production")+SUMIFS('Mouvements'!$F$6:$F$500,'Mouvements'!$C$6:$C$500,A466,'Mouvements'!$E$6:$E$500,"Sortie - perte"),0))</f>
        <v/>
      </c>
      <c r="L466" s="23">
        <f>IF(A466="","",IFERROR(SUMIFS('Mouvements'!$F$6:$F$500,'Mouvements'!$C$6:$C$500,A466,'Mouvements'!$E$6:$E$500,"Ajustement positif")-SUMIFS('Mouvements'!$F$6:$F$500,'Mouvements'!$C$6:$C$500,A466,'Mouvements'!$E$6:$E$500,"Ajustement négatif"),0))</f>
        <v/>
      </c>
      <c r="M466" s="23">
        <f>IF(A466="","",IFERROR(I466+J466-K466+L466,0))</f>
        <v/>
      </c>
      <c r="N466" s="10">
        <f>IF(A466="","",IFERROR(M466*G466,0))</f>
        <v/>
      </c>
      <c r="O466" s="9">
        <f>IF(A466="","",IF(M466&lt;0,"Stock négatif",IF(M466&lt;=H466,"À commander","Normal")))</f>
        <v/>
      </c>
    </row>
    <row r="467">
      <c r="A467" s="19" t="n"/>
      <c r="B467" s="20" t="n"/>
      <c r="C467" s="20" t="n"/>
      <c r="D467" s="19" t="n"/>
      <c r="E467" s="20" t="n"/>
      <c r="F467" s="20" t="n"/>
      <c r="G467" s="21" t="n"/>
      <c r="H467" s="22" t="n"/>
      <c r="I467" s="22" t="n"/>
      <c r="J467" s="23">
        <f>IF(A467="","",IFERROR(SUMIFS('Mouvements'!$F$6:$F$500,'Mouvements'!$C$6:$C$500,A467,'Mouvements'!$E$6:$E$500,"Entrée - achat")+SUMIFS('Mouvements'!$F$6:$F$500,'Mouvements'!$C$6:$C$500,A467,'Mouvements'!$E$6:$E$500,"Entrée - retour"),0))</f>
        <v/>
      </c>
      <c r="K467" s="23">
        <f>IF(A467="","",IFERROR(SUMIFS('Mouvements'!$F$6:$F$500,'Mouvements'!$C$6:$C$500,A467,'Mouvements'!$E$6:$E$500,"Sortie - production")+SUMIFS('Mouvements'!$F$6:$F$500,'Mouvements'!$C$6:$C$500,A467,'Mouvements'!$E$6:$E$500,"Sortie - perte"),0))</f>
        <v/>
      </c>
      <c r="L467" s="23">
        <f>IF(A467="","",IFERROR(SUMIFS('Mouvements'!$F$6:$F$500,'Mouvements'!$C$6:$C$500,A467,'Mouvements'!$E$6:$E$500,"Ajustement positif")-SUMIFS('Mouvements'!$F$6:$F$500,'Mouvements'!$C$6:$C$500,A467,'Mouvements'!$E$6:$E$500,"Ajustement négatif"),0))</f>
        <v/>
      </c>
      <c r="M467" s="23">
        <f>IF(A467="","",IFERROR(I467+J467-K467+L467,0))</f>
        <v/>
      </c>
      <c r="N467" s="10">
        <f>IF(A467="","",IFERROR(M467*G467,0))</f>
        <v/>
      </c>
      <c r="O467" s="9">
        <f>IF(A467="","",IF(M467&lt;0,"Stock négatif",IF(M467&lt;=H467,"À commander","Normal")))</f>
        <v/>
      </c>
    </row>
    <row r="468">
      <c r="A468" s="19" t="n"/>
      <c r="B468" s="20" t="n"/>
      <c r="C468" s="20" t="n"/>
      <c r="D468" s="19" t="n"/>
      <c r="E468" s="20" t="n"/>
      <c r="F468" s="20" t="n"/>
      <c r="G468" s="21" t="n"/>
      <c r="H468" s="22" t="n"/>
      <c r="I468" s="22" t="n"/>
      <c r="J468" s="23">
        <f>IF(A468="","",IFERROR(SUMIFS('Mouvements'!$F$6:$F$500,'Mouvements'!$C$6:$C$500,A468,'Mouvements'!$E$6:$E$500,"Entrée - achat")+SUMIFS('Mouvements'!$F$6:$F$500,'Mouvements'!$C$6:$C$500,A468,'Mouvements'!$E$6:$E$500,"Entrée - retour"),0))</f>
        <v/>
      </c>
      <c r="K468" s="23">
        <f>IF(A468="","",IFERROR(SUMIFS('Mouvements'!$F$6:$F$500,'Mouvements'!$C$6:$C$500,A468,'Mouvements'!$E$6:$E$500,"Sortie - production")+SUMIFS('Mouvements'!$F$6:$F$500,'Mouvements'!$C$6:$C$500,A468,'Mouvements'!$E$6:$E$500,"Sortie - perte"),0))</f>
        <v/>
      </c>
      <c r="L468" s="23">
        <f>IF(A468="","",IFERROR(SUMIFS('Mouvements'!$F$6:$F$500,'Mouvements'!$C$6:$C$500,A468,'Mouvements'!$E$6:$E$500,"Ajustement positif")-SUMIFS('Mouvements'!$F$6:$F$500,'Mouvements'!$C$6:$C$500,A468,'Mouvements'!$E$6:$E$500,"Ajustement négatif"),0))</f>
        <v/>
      </c>
      <c r="M468" s="23">
        <f>IF(A468="","",IFERROR(I468+J468-K468+L468,0))</f>
        <v/>
      </c>
      <c r="N468" s="10">
        <f>IF(A468="","",IFERROR(M468*G468,0))</f>
        <v/>
      </c>
      <c r="O468" s="9">
        <f>IF(A468="","",IF(M468&lt;0,"Stock négatif",IF(M468&lt;=H468,"À commander","Normal")))</f>
        <v/>
      </c>
    </row>
    <row r="469">
      <c r="A469" s="19" t="n"/>
      <c r="B469" s="20" t="n"/>
      <c r="C469" s="20" t="n"/>
      <c r="D469" s="19" t="n"/>
      <c r="E469" s="20" t="n"/>
      <c r="F469" s="20" t="n"/>
      <c r="G469" s="21" t="n"/>
      <c r="H469" s="22" t="n"/>
      <c r="I469" s="22" t="n"/>
      <c r="J469" s="23">
        <f>IF(A469="","",IFERROR(SUMIFS('Mouvements'!$F$6:$F$500,'Mouvements'!$C$6:$C$500,A469,'Mouvements'!$E$6:$E$500,"Entrée - achat")+SUMIFS('Mouvements'!$F$6:$F$500,'Mouvements'!$C$6:$C$500,A469,'Mouvements'!$E$6:$E$500,"Entrée - retour"),0))</f>
        <v/>
      </c>
      <c r="K469" s="23">
        <f>IF(A469="","",IFERROR(SUMIFS('Mouvements'!$F$6:$F$500,'Mouvements'!$C$6:$C$500,A469,'Mouvements'!$E$6:$E$500,"Sortie - production")+SUMIFS('Mouvements'!$F$6:$F$500,'Mouvements'!$C$6:$C$500,A469,'Mouvements'!$E$6:$E$500,"Sortie - perte"),0))</f>
        <v/>
      </c>
      <c r="L469" s="23">
        <f>IF(A469="","",IFERROR(SUMIFS('Mouvements'!$F$6:$F$500,'Mouvements'!$C$6:$C$500,A469,'Mouvements'!$E$6:$E$500,"Ajustement positif")-SUMIFS('Mouvements'!$F$6:$F$500,'Mouvements'!$C$6:$C$500,A469,'Mouvements'!$E$6:$E$500,"Ajustement négatif"),0))</f>
        <v/>
      </c>
      <c r="M469" s="23">
        <f>IF(A469="","",IFERROR(I469+J469-K469+L469,0))</f>
        <v/>
      </c>
      <c r="N469" s="10">
        <f>IF(A469="","",IFERROR(M469*G469,0))</f>
        <v/>
      </c>
      <c r="O469" s="9">
        <f>IF(A469="","",IF(M469&lt;0,"Stock négatif",IF(M469&lt;=H469,"À commander","Normal")))</f>
        <v/>
      </c>
    </row>
    <row r="470">
      <c r="A470" s="19" t="n"/>
      <c r="B470" s="20" t="n"/>
      <c r="C470" s="20" t="n"/>
      <c r="D470" s="19" t="n"/>
      <c r="E470" s="20" t="n"/>
      <c r="F470" s="20" t="n"/>
      <c r="G470" s="21" t="n"/>
      <c r="H470" s="22" t="n"/>
      <c r="I470" s="22" t="n"/>
      <c r="J470" s="23">
        <f>IF(A470="","",IFERROR(SUMIFS('Mouvements'!$F$6:$F$500,'Mouvements'!$C$6:$C$500,A470,'Mouvements'!$E$6:$E$500,"Entrée - achat")+SUMIFS('Mouvements'!$F$6:$F$500,'Mouvements'!$C$6:$C$500,A470,'Mouvements'!$E$6:$E$500,"Entrée - retour"),0))</f>
        <v/>
      </c>
      <c r="K470" s="23">
        <f>IF(A470="","",IFERROR(SUMIFS('Mouvements'!$F$6:$F$500,'Mouvements'!$C$6:$C$500,A470,'Mouvements'!$E$6:$E$500,"Sortie - production")+SUMIFS('Mouvements'!$F$6:$F$500,'Mouvements'!$C$6:$C$500,A470,'Mouvements'!$E$6:$E$500,"Sortie - perte"),0))</f>
        <v/>
      </c>
      <c r="L470" s="23">
        <f>IF(A470="","",IFERROR(SUMIFS('Mouvements'!$F$6:$F$500,'Mouvements'!$C$6:$C$500,A470,'Mouvements'!$E$6:$E$500,"Ajustement positif")-SUMIFS('Mouvements'!$F$6:$F$500,'Mouvements'!$C$6:$C$500,A470,'Mouvements'!$E$6:$E$500,"Ajustement négatif"),0))</f>
        <v/>
      </c>
      <c r="M470" s="23">
        <f>IF(A470="","",IFERROR(I470+J470-K470+L470,0))</f>
        <v/>
      </c>
      <c r="N470" s="10">
        <f>IF(A470="","",IFERROR(M470*G470,0))</f>
        <v/>
      </c>
      <c r="O470" s="9">
        <f>IF(A470="","",IF(M470&lt;0,"Stock négatif",IF(M470&lt;=H470,"À commander","Normal")))</f>
        <v/>
      </c>
    </row>
    <row r="471">
      <c r="A471" s="19" t="n"/>
      <c r="B471" s="20" t="n"/>
      <c r="C471" s="20" t="n"/>
      <c r="D471" s="19" t="n"/>
      <c r="E471" s="20" t="n"/>
      <c r="F471" s="20" t="n"/>
      <c r="G471" s="21" t="n"/>
      <c r="H471" s="22" t="n"/>
      <c r="I471" s="22" t="n"/>
      <c r="J471" s="23">
        <f>IF(A471="","",IFERROR(SUMIFS('Mouvements'!$F$6:$F$500,'Mouvements'!$C$6:$C$500,A471,'Mouvements'!$E$6:$E$500,"Entrée - achat")+SUMIFS('Mouvements'!$F$6:$F$500,'Mouvements'!$C$6:$C$500,A471,'Mouvements'!$E$6:$E$500,"Entrée - retour"),0))</f>
        <v/>
      </c>
      <c r="K471" s="23">
        <f>IF(A471="","",IFERROR(SUMIFS('Mouvements'!$F$6:$F$500,'Mouvements'!$C$6:$C$500,A471,'Mouvements'!$E$6:$E$500,"Sortie - production")+SUMIFS('Mouvements'!$F$6:$F$500,'Mouvements'!$C$6:$C$500,A471,'Mouvements'!$E$6:$E$500,"Sortie - perte"),0))</f>
        <v/>
      </c>
      <c r="L471" s="23">
        <f>IF(A471="","",IFERROR(SUMIFS('Mouvements'!$F$6:$F$500,'Mouvements'!$C$6:$C$500,A471,'Mouvements'!$E$6:$E$500,"Ajustement positif")-SUMIFS('Mouvements'!$F$6:$F$500,'Mouvements'!$C$6:$C$500,A471,'Mouvements'!$E$6:$E$500,"Ajustement négatif"),0))</f>
        <v/>
      </c>
      <c r="M471" s="23">
        <f>IF(A471="","",IFERROR(I471+J471-K471+L471,0))</f>
        <v/>
      </c>
      <c r="N471" s="10">
        <f>IF(A471="","",IFERROR(M471*G471,0))</f>
        <v/>
      </c>
      <c r="O471" s="9">
        <f>IF(A471="","",IF(M471&lt;0,"Stock négatif",IF(M471&lt;=H471,"À commander","Normal")))</f>
        <v/>
      </c>
    </row>
    <row r="472">
      <c r="A472" s="19" t="n"/>
      <c r="B472" s="20" t="n"/>
      <c r="C472" s="20" t="n"/>
      <c r="D472" s="19" t="n"/>
      <c r="E472" s="20" t="n"/>
      <c r="F472" s="20" t="n"/>
      <c r="G472" s="21" t="n"/>
      <c r="H472" s="22" t="n"/>
      <c r="I472" s="22" t="n"/>
      <c r="J472" s="23">
        <f>IF(A472="","",IFERROR(SUMIFS('Mouvements'!$F$6:$F$500,'Mouvements'!$C$6:$C$500,A472,'Mouvements'!$E$6:$E$500,"Entrée - achat")+SUMIFS('Mouvements'!$F$6:$F$500,'Mouvements'!$C$6:$C$500,A472,'Mouvements'!$E$6:$E$500,"Entrée - retour"),0))</f>
        <v/>
      </c>
      <c r="K472" s="23">
        <f>IF(A472="","",IFERROR(SUMIFS('Mouvements'!$F$6:$F$500,'Mouvements'!$C$6:$C$500,A472,'Mouvements'!$E$6:$E$500,"Sortie - production")+SUMIFS('Mouvements'!$F$6:$F$500,'Mouvements'!$C$6:$C$500,A472,'Mouvements'!$E$6:$E$500,"Sortie - perte"),0))</f>
        <v/>
      </c>
      <c r="L472" s="23">
        <f>IF(A472="","",IFERROR(SUMIFS('Mouvements'!$F$6:$F$500,'Mouvements'!$C$6:$C$500,A472,'Mouvements'!$E$6:$E$500,"Ajustement positif")-SUMIFS('Mouvements'!$F$6:$F$500,'Mouvements'!$C$6:$C$500,A472,'Mouvements'!$E$6:$E$500,"Ajustement négatif"),0))</f>
        <v/>
      </c>
      <c r="M472" s="23">
        <f>IF(A472="","",IFERROR(I472+J472-K472+L472,0))</f>
        <v/>
      </c>
      <c r="N472" s="10">
        <f>IF(A472="","",IFERROR(M472*G472,0))</f>
        <v/>
      </c>
      <c r="O472" s="9">
        <f>IF(A472="","",IF(M472&lt;0,"Stock négatif",IF(M472&lt;=H472,"À commander","Normal")))</f>
        <v/>
      </c>
    </row>
    <row r="473">
      <c r="A473" s="19" t="n"/>
      <c r="B473" s="20" t="n"/>
      <c r="C473" s="20" t="n"/>
      <c r="D473" s="19" t="n"/>
      <c r="E473" s="20" t="n"/>
      <c r="F473" s="20" t="n"/>
      <c r="G473" s="21" t="n"/>
      <c r="H473" s="22" t="n"/>
      <c r="I473" s="22" t="n"/>
      <c r="J473" s="23">
        <f>IF(A473="","",IFERROR(SUMIFS('Mouvements'!$F$6:$F$500,'Mouvements'!$C$6:$C$500,A473,'Mouvements'!$E$6:$E$500,"Entrée - achat")+SUMIFS('Mouvements'!$F$6:$F$500,'Mouvements'!$C$6:$C$500,A473,'Mouvements'!$E$6:$E$500,"Entrée - retour"),0))</f>
        <v/>
      </c>
      <c r="K473" s="23">
        <f>IF(A473="","",IFERROR(SUMIFS('Mouvements'!$F$6:$F$500,'Mouvements'!$C$6:$C$500,A473,'Mouvements'!$E$6:$E$500,"Sortie - production")+SUMIFS('Mouvements'!$F$6:$F$500,'Mouvements'!$C$6:$C$500,A473,'Mouvements'!$E$6:$E$500,"Sortie - perte"),0))</f>
        <v/>
      </c>
      <c r="L473" s="23">
        <f>IF(A473="","",IFERROR(SUMIFS('Mouvements'!$F$6:$F$500,'Mouvements'!$C$6:$C$500,A473,'Mouvements'!$E$6:$E$500,"Ajustement positif")-SUMIFS('Mouvements'!$F$6:$F$500,'Mouvements'!$C$6:$C$500,A473,'Mouvements'!$E$6:$E$500,"Ajustement négatif"),0))</f>
        <v/>
      </c>
      <c r="M473" s="23">
        <f>IF(A473="","",IFERROR(I473+J473-K473+L473,0))</f>
        <v/>
      </c>
      <c r="N473" s="10">
        <f>IF(A473="","",IFERROR(M473*G473,0))</f>
        <v/>
      </c>
      <c r="O473" s="9">
        <f>IF(A473="","",IF(M473&lt;0,"Stock négatif",IF(M473&lt;=H473,"À commander","Normal")))</f>
        <v/>
      </c>
    </row>
    <row r="474">
      <c r="A474" s="19" t="n"/>
      <c r="B474" s="20" t="n"/>
      <c r="C474" s="20" t="n"/>
      <c r="D474" s="19" t="n"/>
      <c r="E474" s="20" t="n"/>
      <c r="F474" s="20" t="n"/>
      <c r="G474" s="21" t="n"/>
      <c r="H474" s="22" t="n"/>
      <c r="I474" s="22" t="n"/>
      <c r="J474" s="23">
        <f>IF(A474="","",IFERROR(SUMIFS('Mouvements'!$F$6:$F$500,'Mouvements'!$C$6:$C$500,A474,'Mouvements'!$E$6:$E$500,"Entrée - achat")+SUMIFS('Mouvements'!$F$6:$F$500,'Mouvements'!$C$6:$C$500,A474,'Mouvements'!$E$6:$E$500,"Entrée - retour"),0))</f>
        <v/>
      </c>
      <c r="K474" s="23">
        <f>IF(A474="","",IFERROR(SUMIFS('Mouvements'!$F$6:$F$500,'Mouvements'!$C$6:$C$500,A474,'Mouvements'!$E$6:$E$500,"Sortie - production")+SUMIFS('Mouvements'!$F$6:$F$500,'Mouvements'!$C$6:$C$500,A474,'Mouvements'!$E$6:$E$500,"Sortie - perte"),0))</f>
        <v/>
      </c>
      <c r="L474" s="23">
        <f>IF(A474="","",IFERROR(SUMIFS('Mouvements'!$F$6:$F$500,'Mouvements'!$C$6:$C$500,A474,'Mouvements'!$E$6:$E$500,"Ajustement positif")-SUMIFS('Mouvements'!$F$6:$F$500,'Mouvements'!$C$6:$C$500,A474,'Mouvements'!$E$6:$E$500,"Ajustement négatif"),0))</f>
        <v/>
      </c>
      <c r="M474" s="23">
        <f>IF(A474="","",IFERROR(I474+J474-K474+L474,0))</f>
        <v/>
      </c>
      <c r="N474" s="10">
        <f>IF(A474="","",IFERROR(M474*G474,0))</f>
        <v/>
      </c>
      <c r="O474" s="9">
        <f>IF(A474="","",IF(M474&lt;0,"Stock négatif",IF(M474&lt;=H474,"À commander","Normal")))</f>
        <v/>
      </c>
    </row>
    <row r="475">
      <c r="A475" s="19" t="n"/>
      <c r="B475" s="20" t="n"/>
      <c r="C475" s="20" t="n"/>
      <c r="D475" s="19" t="n"/>
      <c r="E475" s="20" t="n"/>
      <c r="F475" s="20" t="n"/>
      <c r="G475" s="21" t="n"/>
      <c r="H475" s="22" t="n"/>
      <c r="I475" s="22" t="n"/>
      <c r="J475" s="23">
        <f>IF(A475="","",IFERROR(SUMIFS('Mouvements'!$F$6:$F$500,'Mouvements'!$C$6:$C$500,A475,'Mouvements'!$E$6:$E$500,"Entrée - achat")+SUMIFS('Mouvements'!$F$6:$F$500,'Mouvements'!$C$6:$C$500,A475,'Mouvements'!$E$6:$E$500,"Entrée - retour"),0))</f>
        <v/>
      </c>
      <c r="K475" s="23">
        <f>IF(A475="","",IFERROR(SUMIFS('Mouvements'!$F$6:$F$500,'Mouvements'!$C$6:$C$500,A475,'Mouvements'!$E$6:$E$500,"Sortie - production")+SUMIFS('Mouvements'!$F$6:$F$500,'Mouvements'!$C$6:$C$500,A475,'Mouvements'!$E$6:$E$500,"Sortie - perte"),0))</f>
        <v/>
      </c>
      <c r="L475" s="23">
        <f>IF(A475="","",IFERROR(SUMIFS('Mouvements'!$F$6:$F$500,'Mouvements'!$C$6:$C$500,A475,'Mouvements'!$E$6:$E$500,"Ajustement positif")-SUMIFS('Mouvements'!$F$6:$F$500,'Mouvements'!$C$6:$C$500,A475,'Mouvements'!$E$6:$E$500,"Ajustement négatif"),0))</f>
        <v/>
      </c>
      <c r="M475" s="23">
        <f>IF(A475="","",IFERROR(I475+J475-K475+L475,0))</f>
        <v/>
      </c>
      <c r="N475" s="10">
        <f>IF(A475="","",IFERROR(M475*G475,0))</f>
        <v/>
      </c>
      <c r="O475" s="9">
        <f>IF(A475="","",IF(M475&lt;0,"Stock négatif",IF(M475&lt;=H475,"À commander","Normal")))</f>
        <v/>
      </c>
    </row>
    <row r="476">
      <c r="A476" s="19" t="n"/>
      <c r="B476" s="20" t="n"/>
      <c r="C476" s="20" t="n"/>
      <c r="D476" s="19" t="n"/>
      <c r="E476" s="20" t="n"/>
      <c r="F476" s="20" t="n"/>
      <c r="G476" s="21" t="n"/>
      <c r="H476" s="22" t="n"/>
      <c r="I476" s="22" t="n"/>
      <c r="J476" s="23">
        <f>IF(A476="","",IFERROR(SUMIFS('Mouvements'!$F$6:$F$500,'Mouvements'!$C$6:$C$500,A476,'Mouvements'!$E$6:$E$500,"Entrée - achat")+SUMIFS('Mouvements'!$F$6:$F$500,'Mouvements'!$C$6:$C$500,A476,'Mouvements'!$E$6:$E$500,"Entrée - retour"),0))</f>
        <v/>
      </c>
      <c r="K476" s="23">
        <f>IF(A476="","",IFERROR(SUMIFS('Mouvements'!$F$6:$F$500,'Mouvements'!$C$6:$C$500,A476,'Mouvements'!$E$6:$E$500,"Sortie - production")+SUMIFS('Mouvements'!$F$6:$F$500,'Mouvements'!$C$6:$C$500,A476,'Mouvements'!$E$6:$E$500,"Sortie - perte"),0))</f>
        <v/>
      </c>
      <c r="L476" s="23">
        <f>IF(A476="","",IFERROR(SUMIFS('Mouvements'!$F$6:$F$500,'Mouvements'!$C$6:$C$500,A476,'Mouvements'!$E$6:$E$500,"Ajustement positif")-SUMIFS('Mouvements'!$F$6:$F$500,'Mouvements'!$C$6:$C$500,A476,'Mouvements'!$E$6:$E$500,"Ajustement négatif"),0))</f>
        <v/>
      </c>
      <c r="M476" s="23">
        <f>IF(A476="","",IFERROR(I476+J476-K476+L476,0))</f>
        <v/>
      </c>
      <c r="N476" s="10">
        <f>IF(A476="","",IFERROR(M476*G476,0))</f>
        <v/>
      </c>
      <c r="O476" s="9">
        <f>IF(A476="","",IF(M476&lt;0,"Stock négatif",IF(M476&lt;=H476,"À commander","Normal")))</f>
        <v/>
      </c>
    </row>
    <row r="477">
      <c r="A477" s="19" t="n"/>
      <c r="B477" s="20" t="n"/>
      <c r="C477" s="20" t="n"/>
      <c r="D477" s="19" t="n"/>
      <c r="E477" s="20" t="n"/>
      <c r="F477" s="20" t="n"/>
      <c r="G477" s="21" t="n"/>
      <c r="H477" s="22" t="n"/>
      <c r="I477" s="22" t="n"/>
      <c r="J477" s="23">
        <f>IF(A477="","",IFERROR(SUMIFS('Mouvements'!$F$6:$F$500,'Mouvements'!$C$6:$C$500,A477,'Mouvements'!$E$6:$E$500,"Entrée - achat")+SUMIFS('Mouvements'!$F$6:$F$500,'Mouvements'!$C$6:$C$500,A477,'Mouvements'!$E$6:$E$500,"Entrée - retour"),0))</f>
        <v/>
      </c>
      <c r="K477" s="23">
        <f>IF(A477="","",IFERROR(SUMIFS('Mouvements'!$F$6:$F$500,'Mouvements'!$C$6:$C$500,A477,'Mouvements'!$E$6:$E$500,"Sortie - production")+SUMIFS('Mouvements'!$F$6:$F$500,'Mouvements'!$C$6:$C$500,A477,'Mouvements'!$E$6:$E$500,"Sortie - perte"),0))</f>
        <v/>
      </c>
      <c r="L477" s="23">
        <f>IF(A477="","",IFERROR(SUMIFS('Mouvements'!$F$6:$F$500,'Mouvements'!$C$6:$C$500,A477,'Mouvements'!$E$6:$E$500,"Ajustement positif")-SUMIFS('Mouvements'!$F$6:$F$500,'Mouvements'!$C$6:$C$500,A477,'Mouvements'!$E$6:$E$500,"Ajustement négatif"),0))</f>
        <v/>
      </c>
      <c r="M477" s="23">
        <f>IF(A477="","",IFERROR(I477+J477-K477+L477,0))</f>
        <v/>
      </c>
      <c r="N477" s="10">
        <f>IF(A477="","",IFERROR(M477*G477,0))</f>
        <v/>
      </c>
      <c r="O477" s="9">
        <f>IF(A477="","",IF(M477&lt;0,"Stock négatif",IF(M477&lt;=H477,"À commander","Normal")))</f>
        <v/>
      </c>
    </row>
    <row r="478">
      <c r="A478" s="19" t="n"/>
      <c r="B478" s="20" t="n"/>
      <c r="C478" s="20" t="n"/>
      <c r="D478" s="19" t="n"/>
      <c r="E478" s="20" t="n"/>
      <c r="F478" s="20" t="n"/>
      <c r="G478" s="21" t="n"/>
      <c r="H478" s="22" t="n"/>
      <c r="I478" s="22" t="n"/>
      <c r="J478" s="23">
        <f>IF(A478="","",IFERROR(SUMIFS('Mouvements'!$F$6:$F$500,'Mouvements'!$C$6:$C$500,A478,'Mouvements'!$E$6:$E$500,"Entrée - achat")+SUMIFS('Mouvements'!$F$6:$F$500,'Mouvements'!$C$6:$C$500,A478,'Mouvements'!$E$6:$E$500,"Entrée - retour"),0))</f>
        <v/>
      </c>
      <c r="K478" s="23">
        <f>IF(A478="","",IFERROR(SUMIFS('Mouvements'!$F$6:$F$500,'Mouvements'!$C$6:$C$500,A478,'Mouvements'!$E$6:$E$500,"Sortie - production")+SUMIFS('Mouvements'!$F$6:$F$500,'Mouvements'!$C$6:$C$500,A478,'Mouvements'!$E$6:$E$500,"Sortie - perte"),0))</f>
        <v/>
      </c>
      <c r="L478" s="23">
        <f>IF(A478="","",IFERROR(SUMIFS('Mouvements'!$F$6:$F$500,'Mouvements'!$C$6:$C$500,A478,'Mouvements'!$E$6:$E$500,"Ajustement positif")-SUMIFS('Mouvements'!$F$6:$F$500,'Mouvements'!$C$6:$C$500,A478,'Mouvements'!$E$6:$E$500,"Ajustement négatif"),0))</f>
        <v/>
      </c>
      <c r="M478" s="23">
        <f>IF(A478="","",IFERROR(I478+J478-K478+L478,0))</f>
        <v/>
      </c>
      <c r="N478" s="10">
        <f>IF(A478="","",IFERROR(M478*G478,0))</f>
        <v/>
      </c>
      <c r="O478" s="9">
        <f>IF(A478="","",IF(M478&lt;0,"Stock négatif",IF(M478&lt;=H478,"À commander","Normal")))</f>
        <v/>
      </c>
    </row>
    <row r="479">
      <c r="A479" s="19" t="n"/>
      <c r="B479" s="20" t="n"/>
      <c r="C479" s="20" t="n"/>
      <c r="D479" s="19" t="n"/>
      <c r="E479" s="20" t="n"/>
      <c r="F479" s="20" t="n"/>
      <c r="G479" s="21" t="n"/>
      <c r="H479" s="22" t="n"/>
      <c r="I479" s="22" t="n"/>
      <c r="J479" s="23">
        <f>IF(A479="","",IFERROR(SUMIFS('Mouvements'!$F$6:$F$500,'Mouvements'!$C$6:$C$500,A479,'Mouvements'!$E$6:$E$500,"Entrée - achat")+SUMIFS('Mouvements'!$F$6:$F$500,'Mouvements'!$C$6:$C$500,A479,'Mouvements'!$E$6:$E$500,"Entrée - retour"),0))</f>
        <v/>
      </c>
      <c r="K479" s="23">
        <f>IF(A479="","",IFERROR(SUMIFS('Mouvements'!$F$6:$F$500,'Mouvements'!$C$6:$C$500,A479,'Mouvements'!$E$6:$E$500,"Sortie - production")+SUMIFS('Mouvements'!$F$6:$F$500,'Mouvements'!$C$6:$C$500,A479,'Mouvements'!$E$6:$E$500,"Sortie - perte"),0))</f>
        <v/>
      </c>
      <c r="L479" s="23">
        <f>IF(A479="","",IFERROR(SUMIFS('Mouvements'!$F$6:$F$500,'Mouvements'!$C$6:$C$500,A479,'Mouvements'!$E$6:$E$500,"Ajustement positif")-SUMIFS('Mouvements'!$F$6:$F$500,'Mouvements'!$C$6:$C$500,A479,'Mouvements'!$E$6:$E$500,"Ajustement négatif"),0))</f>
        <v/>
      </c>
      <c r="M479" s="23">
        <f>IF(A479="","",IFERROR(I479+J479-K479+L479,0))</f>
        <v/>
      </c>
      <c r="N479" s="10">
        <f>IF(A479="","",IFERROR(M479*G479,0))</f>
        <v/>
      </c>
      <c r="O479" s="9">
        <f>IF(A479="","",IF(M479&lt;0,"Stock négatif",IF(M479&lt;=H479,"À commander","Normal")))</f>
        <v/>
      </c>
    </row>
    <row r="480">
      <c r="A480" s="19" t="n"/>
      <c r="B480" s="20" t="n"/>
      <c r="C480" s="20" t="n"/>
      <c r="D480" s="19" t="n"/>
      <c r="E480" s="20" t="n"/>
      <c r="F480" s="20" t="n"/>
      <c r="G480" s="21" t="n"/>
      <c r="H480" s="22" t="n"/>
      <c r="I480" s="22" t="n"/>
      <c r="J480" s="23">
        <f>IF(A480="","",IFERROR(SUMIFS('Mouvements'!$F$6:$F$500,'Mouvements'!$C$6:$C$500,A480,'Mouvements'!$E$6:$E$500,"Entrée - achat")+SUMIFS('Mouvements'!$F$6:$F$500,'Mouvements'!$C$6:$C$500,A480,'Mouvements'!$E$6:$E$500,"Entrée - retour"),0))</f>
        <v/>
      </c>
      <c r="K480" s="23">
        <f>IF(A480="","",IFERROR(SUMIFS('Mouvements'!$F$6:$F$500,'Mouvements'!$C$6:$C$500,A480,'Mouvements'!$E$6:$E$500,"Sortie - production")+SUMIFS('Mouvements'!$F$6:$F$500,'Mouvements'!$C$6:$C$500,A480,'Mouvements'!$E$6:$E$500,"Sortie - perte"),0))</f>
        <v/>
      </c>
      <c r="L480" s="23">
        <f>IF(A480="","",IFERROR(SUMIFS('Mouvements'!$F$6:$F$500,'Mouvements'!$C$6:$C$500,A480,'Mouvements'!$E$6:$E$500,"Ajustement positif")-SUMIFS('Mouvements'!$F$6:$F$500,'Mouvements'!$C$6:$C$500,A480,'Mouvements'!$E$6:$E$500,"Ajustement négatif"),0))</f>
        <v/>
      </c>
      <c r="M480" s="23">
        <f>IF(A480="","",IFERROR(I480+J480-K480+L480,0))</f>
        <v/>
      </c>
      <c r="N480" s="10">
        <f>IF(A480="","",IFERROR(M480*G480,0))</f>
        <v/>
      </c>
      <c r="O480" s="9">
        <f>IF(A480="","",IF(M480&lt;0,"Stock négatif",IF(M480&lt;=H480,"À commander","Normal")))</f>
        <v/>
      </c>
    </row>
    <row r="481">
      <c r="A481" s="19" t="n"/>
      <c r="B481" s="20" t="n"/>
      <c r="C481" s="20" t="n"/>
      <c r="D481" s="19" t="n"/>
      <c r="E481" s="20" t="n"/>
      <c r="F481" s="20" t="n"/>
      <c r="G481" s="21" t="n"/>
      <c r="H481" s="22" t="n"/>
      <c r="I481" s="22" t="n"/>
      <c r="J481" s="23">
        <f>IF(A481="","",IFERROR(SUMIFS('Mouvements'!$F$6:$F$500,'Mouvements'!$C$6:$C$500,A481,'Mouvements'!$E$6:$E$500,"Entrée - achat")+SUMIFS('Mouvements'!$F$6:$F$500,'Mouvements'!$C$6:$C$500,A481,'Mouvements'!$E$6:$E$500,"Entrée - retour"),0))</f>
        <v/>
      </c>
      <c r="K481" s="23">
        <f>IF(A481="","",IFERROR(SUMIFS('Mouvements'!$F$6:$F$500,'Mouvements'!$C$6:$C$500,A481,'Mouvements'!$E$6:$E$500,"Sortie - production")+SUMIFS('Mouvements'!$F$6:$F$500,'Mouvements'!$C$6:$C$500,A481,'Mouvements'!$E$6:$E$500,"Sortie - perte"),0))</f>
        <v/>
      </c>
      <c r="L481" s="23">
        <f>IF(A481="","",IFERROR(SUMIFS('Mouvements'!$F$6:$F$500,'Mouvements'!$C$6:$C$500,A481,'Mouvements'!$E$6:$E$500,"Ajustement positif")-SUMIFS('Mouvements'!$F$6:$F$500,'Mouvements'!$C$6:$C$500,A481,'Mouvements'!$E$6:$E$500,"Ajustement négatif"),0))</f>
        <v/>
      </c>
      <c r="M481" s="23">
        <f>IF(A481="","",IFERROR(I481+J481-K481+L481,0))</f>
        <v/>
      </c>
      <c r="N481" s="10">
        <f>IF(A481="","",IFERROR(M481*G481,0))</f>
        <v/>
      </c>
      <c r="O481" s="9">
        <f>IF(A481="","",IF(M481&lt;0,"Stock négatif",IF(M481&lt;=H481,"À commander","Normal")))</f>
        <v/>
      </c>
    </row>
    <row r="482">
      <c r="A482" s="19" t="n"/>
      <c r="B482" s="20" t="n"/>
      <c r="C482" s="20" t="n"/>
      <c r="D482" s="19" t="n"/>
      <c r="E482" s="20" t="n"/>
      <c r="F482" s="20" t="n"/>
      <c r="G482" s="21" t="n"/>
      <c r="H482" s="22" t="n"/>
      <c r="I482" s="22" t="n"/>
      <c r="J482" s="23">
        <f>IF(A482="","",IFERROR(SUMIFS('Mouvements'!$F$6:$F$500,'Mouvements'!$C$6:$C$500,A482,'Mouvements'!$E$6:$E$500,"Entrée - achat")+SUMIFS('Mouvements'!$F$6:$F$500,'Mouvements'!$C$6:$C$500,A482,'Mouvements'!$E$6:$E$500,"Entrée - retour"),0))</f>
        <v/>
      </c>
      <c r="K482" s="23">
        <f>IF(A482="","",IFERROR(SUMIFS('Mouvements'!$F$6:$F$500,'Mouvements'!$C$6:$C$500,A482,'Mouvements'!$E$6:$E$500,"Sortie - production")+SUMIFS('Mouvements'!$F$6:$F$500,'Mouvements'!$C$6:$C$500,A482,'Mouvements'!$E$6:$E$500,"Sortie - perte"),0))</f>
        <v/>
      </c>
      <c r="L482" s="23">
        <f>IF(A482="","",IFERROR(SUMIFS('Mouvements'!$F$6:$F$500,'Mouvements'!$C$6:$C$500,A482,'Mouvements'!$E$6:$E$500,"Ajustement positif")-SUMIFS('Mouvements'!$F$6:$F$500,'Mouvements'!$C$6:$C$500,A482,'Mouvements'!$E$6:$E$500,"Ajustement négatif"),0))</f>
        <v/>
      </c>
      <c r="M482" s="23">
        <f>IF(A482="","",IFERROR(I482+J482-K482+L482,0))</f>
        <v/>
      </c>
      <c r="N482" s="10">
        <f>IF(A482="","",IFERROR(M482*G482,0))</f>
        <v/>
      </c>
      <c r="O482" s="9">
        <f>IF(A482="","",IF(M482&lt;0,"Stock négatif",IF(M482&lt;=H482,"À commander","Normal")))</f>
        <v/>
      </c>
    </row>
    <row r="483">
      <c r="A483" s="19" t="n"/>
      <c r="B483" s="20" t="n"/>
      <c r="C483" s="20" t="n"/>
      <c r="D483" s="19" t="n"/>
      <c r="E483" s="20" t="n"/>
      <c r="F483" s="20" t="n"/>
      <c r="G483" s="21" t="n"/>
      <c r="H483" s="22" t="n"/>
      <c r="I483" s="22" t="n"/>
      <c r="J483" s="23">
        <f>IF(A483="","",IFERROR(SUMIFS('Mouvements'!$F$6:$F$500,'Mouvements'!$C$6:$C$500,A483,'Mouvements'!$E$6:$E$500,"Entrée - achat")+SUMIFS('Mouvements'!$F$6:$F$500,'Mouvements'!$C$6:$C$500,A483,'Mouvements'!$E$6:$E$500,"Entrée - retour"),0))</f>
        <v/>
      </c>
      <c r="K483" s="23">
        <f>IF(A483="","",IFERROR(SUMIFS('Mouvements'!$F$6:$F$500,'Mouvements'!$C$6:$C$500,A483,'Mouvements'!$E$6:$E$500,"Sortie - production")+SUMIFS('Mouvements'!$F$6:$F$500,'Mouvements'!$C$6:$C$500,A483,'Mouvements'!$E$6:$E$500,"Sortie - perte"),0))</f>
        <v/>
      </c>
      <c r="L483" s="23">
        <f>IF(A483="","",IFERROR(SUMIFS('Mouvements'!$F$6:$F$500,'Mouvements'!$C$6:$C$500,A483,'Mouvements'!$E$6:$E$500,"Ajustement positif")-SUMIFS('Mouvements'!$F$6:$F$500,'Mouvements'!$C$6:$C$500,A483,'Mouvements'!$E$6:$E$500,"Ajustement négatif"),0))</f>
        <v/>
      </c>
      <c r="M483" s="23">
        <f>IF(A483="","",IFERROR(I483+J483-K483+L483,0))</f>
        <v/>
      </c>
      <c r="N483" s="10">
        <f>IF(A483="","",IFERROR(M483*G483,0))</f>
        <v/>
      </c>
      <c r="O483" s="9">
        <f>IF(A483="","",IF(M483&lt;0,"Stock négatif",IF(M483&lt;=H483,"À commander","Normal")))</f>
        <v/>
      </c>
    </row>
    <row r="484">
      <c r="A484" s="19" t="n"/>
      <c r="B484" s="20" t="n"/>
      <c r="C484" s="20" t="n"/>
      <c r="D484" s="19" t="n"/>
      <c r="E484" s="20" t="n"/>
      <c r="F484" s="20" t="n"/>
      <c r="G484" s="21" t="n"/>
      <c r="H484" s="22" t="n"/>
      <c r="I484" s="22" t="n"/>
      <c r="J484" s="23">
        <f>IF(A484="","",IFERROR(SUMIFS('Mouvements'!$F$6:$F$500,'Mouvements'!$C$6:$C$500,A484,'Mouvements'!$E$6:$E$500,"Entrée - achat")+SUMIFS('Mouvements'!$F$6:$F$500,'Mouvements'!$C$6:$C$500,A484,'Mouvements'!$E$6:$E$500,"Entrée - retour"),0))</f>
        <v/>
      </c>
      <c r="K484" s="23">
        <f>IF(A484="","",IFERROR(SUMIFS('Mouvements'!$F$6:$F$500,'Mouvements'!$C$6:$C$500,A484,'Mouvements'!$E$6:$E$500,"Sortie - production")+SUMIFS('Mouvements'!$F$6:$F$500,'Mouvements'!$C$6:$C$500,A484,'Mouvements'!$E$6:$E$500,"Sortie - perte"),0))</f>
        <v/>
      </c>
      <c r="L484" s="23">
        <f>IF(A484="","",IFERROR(SUMIFS('Mouvements'!$F$6:$F$500,'Mouvements'!$C$6:$C$500,A484,'Mouvements'!$E$6:$E$500,"Ajustement positif")-SUMIFS('Mouvements'!$F$6:$F$500,'Mouvements'!$C$6:$C$500,A484,'Mouvements'!$E$6:$E$500,"Ajustement négatif"),0))</f>
        <v/>
      </c>
      <c r="M484" s="23">
        <f>IF(A484="","",IFERROR(I484+J484-K484+L484,0))</f>
        <v/>
      </c>
      <c r="N484" s="10">
        <f>IF(A484="","",IFERROR(M484*G484,0))</f>
        <v/>
      </c>
      <c r="O484" s="9">
        <f>IF(A484="","",IF(M484&lt;0,"Stock négatif",IF(M484&lt;=H484,"À commander","Normal")))</f>
        <v/>
      </c>
    </row>
    <row r="485">
      <c r="A485" s="19" t="n"/>
      <c r="B485" s="20" t="n"/>
      <c r="C485" s="20" t="n"/>
      <c r="D485" s="19" t="n"/>
      <c r="E485" s="20" t="n"/>
      <c r="F485" s="20" t="n"/>
      <c r="G485" s="21" t="n"/>
      <c r="H485" s="22" t="n"/>
      <c r="I485" s="22" t="n"/>
      <c r="J485" s="23">
        <f>IF(A485="","",IFERROR(SUMIFS('Mouvements'!$F$6:$F$500,'Mouvements'!$C$6:$C$500,A485,'Mouvements'!$E$6:$E$500,"Entrée - achat")+SUMIFS('Mouvements'!$F$6:$F$500,'Mouvements'!$C$6:$C$500,A485,'Mouvements'!$E$6:$E$500,"Entrée - retour"),0))</f>
        <v/>
      </c>
      <c r="K485" s="23">
        <f>IF(A485="","",IFERROR(SUMIFS('Mouvements'!$F$6:$F$500,'Mouvements'!$C$6:$C$500,A485,'Mouvements'!$E$6:$E$500,"Sortie - production")+SUMIFS('Mouvements'!$F$6:$F$500,'Mouvements'!$C$6:$C$500,A485,'Mouvements'!$E$6:$E$500,"Sortie - perte"),0))</f>
        <v/>
      </c>
      <c r="L485" s="23">
        <f>IF(A485="","",IFERROR(SUMIFS('Mouvements'!$F$6:$F$500,'Mouvements'!$C$6:$C$500,A485,'Mouvements'!$E$6:$E$500,"Ajustement positif")-SUMIFS('Mouvements'!$F$6:$F$500,'Mouvements'!$C$6:$C$500,A485,'Mouvements'!$E$6:$E$500,"Ajustement négatif"),0))</f>
        <v/>
      </c>
      <c r="M485" s="23">
        <f>IF(A485="","",IFERROR(I485+J485-K485+L485,0))</f>
        <v/>
      </c>
      <c r="N485" s="10">
        <f>IF(A485="","",IFERROR(M485*G485,0))</f>
        <v/>
      </c>
      <c r="O485" s="9">
        <f>IF(A485="","",IF(M485&lt;0,"Stock négatif",IF(M485&lt;=H485,"À commander","Normal")))</f>
        <v/>
      </c>
    </row>
    <row r="486">
      <c r="A486" s="19" t="n"/>
      <c r="B486" s="20" t="n"/>
      <c r="C486" s="20" t="n"/>
      <c r="D486" s="19" t="n"/>
      <c r="E486" s="20" t="n"/>
      <c r="F486" s="20" t="n"/>
      <c r="G486" s="21" t="n"/>
      <c r="H486" s="22" t="n"/>
      <c r="I486" s="22" t="n"/>
      <c r="J486" s="23">
        <f>IF(A486="","",IFERROR(SUMIFS('Mouvements'!$F$6:$F$500,'Mouvements'!$C$6:$C$500,A486,'Mouvements'!$E$6:$E$500,"Entrée - achat")+SUMIFS('Mouvements'!$F$6:$F$500,'Mouvements'!$C$6:$C$500,A486,'Mouvements'!$E$6:$E$500,"Entrée - retour"),0))</f>
        <v/>
      </c>
      <c r="K486" s="23">
        <f>IF(A486="","",IFERROR(SUMIFS('Mouvements'!$F$6:$F$500,'Mouvements'!$C$6:$C$500,A486,'Mouvements'!$E$6:$E$500,"Sortie - production")+SUMIFS('Mouvements'!$F$6:$F$500,'Mouvements'!$C$6:$C$500,A486,'Mouvements'!$E$6:$E$500,"Sortie - perte"),0))</f>
        <v/>
      </c>
      <c r="L486" s="23">
        <f>IF(A486="","",IFERROR(SUMIFS('Mouvements'!$F$6:$F$500,'Mouvements'!$C$6:$C$500,A486,'Mouvements'!$E$6:$E$500,"Ajustement positif")-SUMIFS('Mouvements'!$F$6:$F$500,'Mouvements'!$C$6:$C$500,A486,'Mouvements'!$E$6:$E$500,"Ajustement négatif"),0))</f>
        <v/>
      </c>
      <c r="M486" s="23">
        <f>IF(A486="","",IFERROR(I486+J486-K486+L486,0))</f>
        <v/>
      </c>
      <c r="N486" s="10">
        <f>IF(A486="","",IFERROR(M486*G486,0))</f>
        <v/>
      </c>
      <c r="O486" s="9">
        <f>IF(A486="","",IF(M486&lt;0,"Stock négatif",IF(M486&lt;=H486,"À commander","Normal")))</f>
        <v/>
      </c>
    </row>
    <row r="487">
      <c r="A487" s="19" t="n"/>
      <c r="B487" s="20" t="n"/>
      <c r="C487" s="20" t="n"/>
      <c r="D487" s="19" t="n"/>
      <c r="E487" s="20" t="n"/>
      <c r="F487" s="20" t="n"/>
      <c r="G487" s="21" t="n"/>
      <c r="H487" s="22" t="n"/>
      <c r="I487" s="22" t="n"/>
      <c r="J487" s="23">
        <f>IF(A487="","",IFERROR(SUMIFS('Mouvements'!$F$6:$F$500,'Mouvements'!$C$6:$C$500,A487,'Mouvements'!$E$6:$E$500,"Entrée - achat")+SUMIFS('Mouvements'!$F$6:$F$500,'Mouvements'!$C$6:$C$500,A487,'Mouvements'!$E$6:$E$500,"Entrée - retour"),0))</f>
        <v/>
      </c>
      <c r="K487" s="23">
        <f>IF(A487="","",IFERROR(SUMIFS('Mouvements'!$F$6:$F$500,'Mouvements'!$C$6:$C$500,A487,'Mouvements'!$E$6:$E$500,"Sortie - production")+SUMIFS('Mouvements'!$F$6:$F$500,'Mouvements'!$C$6:$C$500,A487,'Mouvements'!$E$6:$E$500,"Sortie - perte"),0))</f>
        <v/>
      </c>
      <c r="L487" s="23">
        <f>IF(A487="","",IFERROR(SUMIFS('Mouvements'!$F$6:$F$500,'Mouvements'!$C$6:$C$500,A487,'Mouvements'!$E$6:$E$500,"Ajustement positif")-SUMIFS('Mouvements'!$F$6:$F$500,'Mouvements'!$C$6:$C$500,A487,'Mouvements'!$E$6:$E$500,"Ajustement négatif"),0))</f>
        <v/>
      </c>
      <c r="M487" s="23">
        <f>IF(A487="","",IFERROR(I487+J487-K487+L487,0))</f>
        <v/>
      </c>
      <c r="N487" s="10">
        <f>IF(A487="","",IFERROR(M487*G487,0))</f>
        <v/>
      </c>
      <c r="O487" s="9">
        <f>IF(A487="","",IF(M487&lt;0,"Stock négatif",IF(M487&lt;=H487,"À commander","Normal")))</f>
        <v/>
      </c>
    </row>
    <row r="488">
      <c r="A488" s="19" t="n"/>
      <c r="B488" s="20" t="n"/>
      <c r="C488" s="20" t="n"/>
      <c r="D488" s="19" t="n"/>
      <c r="E488" s="20" t="n"/>
      <c r="F488" s="20" t="n"/>
      <c r="G488" s="21" t="n"/>
      <c r="H488" s="22" t="n"/>
      <c r="I488" s="22" t="n"/>
      <c r="J488" s="23">
        <f>IF(A488="","",IFERROR(SUMIFS('Mouvements'!$F$6:$F$500,'Mouvements'!$C$6:$C$500,A488,'Mouvements'!$E$6:$E$500,"Entrée - achat")+SUMIFS('Mouvements'!$F$6:$F$500,'Mouvements'!$C$6:$C$500,A488,'Mouvements'!$E$6:$E$500,"Entrée - retour"),0))</f>
        <v/>
      </c>
      <c r="K488" s="23">
        <f>IF(A488="","",IFERROR(SUMIFS('Mouvements'!$F$6:$F$500,'Mouvements'!$C$6:$C$500,A488,'Mouvements'!$E$6:$E$500,"Sortie - production")+SUMIFS('Mouvements'!$F$6:$F$500,'Mouvements'!$C$6:$C$500,A488,'Mouvements'!$E$6:$E$500,"Sortie - perte"),0))</f>
        <v/>
      </c>
      <c r="L488" s="23">
        <f>IF(A488="","",IFERROR(SUMIFS('Mouvements'!$F$6:$F$500,'Mouvements'!$C$6:$C$500,A488,'Mouvements'!$E$6:$E$500,"Ajustement positif")-SUMIFS('Mouvements'!$F$6:$F$500,'Mouvements'!$C$6:$C$500,A488,'Mouvements'!$E$6:$E$500,"Ajustement négatif"),0))</f>
        <v/>
      </c>
      <c r="M488" s="23">
        <f>IF(A488="","",IFERROR(I488+J488-K488+L488,0))</f>
        <v/>
      </c>
      <c r="N488" s="10">
        <f>IF(A488="","",IFERROR(M488*G488,0))</f>
        <v/>
      </c>
      <c r="O488" s="9">
        <f>IF(A488="","",IF(M488&lt;0,"Stock négatif",IF(M488&lt;=H488,"À commander","Normal")))</f>
        <v/>
      </c>
    </row>
    <row r="489">
      <c r="A489" s="19" t="n"/>
      <c r="B489" s="20" t="n"/>
      <c r="C489" s="20" t="n"/>
      <c r="D489" s="19" t="n"/>
      <c r="E489" s="20" t="n"/>
      <c r="F489" s="20" t="n"/>
      <c r="G489" s="21" t="n"/>
      <c r="H489" s="22" t="n"/>
      <c r="I489" s="22" t="n"/>
      <c r="J489" s="23">
        <f>IF(A489="","",IFERROR(SUMIFS('Mouvements'!$F$6:$F$500,'Mouvements'!$C$6:$C$500,A489,'Mouvements'!$E$6:$E$500,"Entrée - achat")+SUMIFS('Mouvements'!$F$6:$F$500,'Mouvements'!$C$6:$C$500,A489,'Mouvements'!$E$6:$E$500,"Entrée - retour"),0))</f>
        <v/>
      </c>
      <c r="K489" s="23">
        <f>IF(A489="","",IFERROR(SUMIFS('Mouvements'!$F$6:$F$500,'Mouvements'!$C$6:$C$500,A489,'Mouvements'!$E$6:$E$500,"Sortie - production")+SUMIFS('Mouvements'!$F$6:$F$500,'Mouvements'!$C$6:$C$500,A489,'Mouvements'!$E$6:$E$500,"Sortie - perte"),0))</f>
        <v/>
      </c>
      <c r="L489" s="23">
        <f>IF(A489="","",IFERROR(SUMIFS('Mouvements'!$F$6:$F$500,'Mouvements'!$C$6:$C$500,A489,'Mouvements'!$E$6:$E$500,"Ajustement positif")-SUMIFS('Mouvements'!$F$6:$F$500,'Mouvements'!$C$6:$C$500,A489,'Mouvements'!$E$6:$E$500,"Ajustement négatif"),0))</f>
        <v/>
      </c>
      <c r="M489" s="23">
        <f>IF(A489="","",IFERROR(I489+J489-K489+L489,0))</f>
        <v/>
      </c>
      <c r="N489" s="10">
        <f>IF(A489="","",IFERROR(M489*G489,0))</f>
        <v/>
      </c>
      <c r="O489" s="9">
        <f>IF(A489="","",IF(M489&lt;0,"Stock négatif",IF(M489&lt;=H489,"À commander","Normal")))</f>
        <v/>
      </c>
    </row>
    <row r="490">
      <c r="A490" s="19" t="n"/>
      <c r="B490" s="20" t="n"/>
      <c r="C490" s="20" t="n"/>
      <c r="D490" s="19" t="n"/>
      <c r="E490" s="20" t="n"/>
      <c r="F490" s="20" t="n"/>
      <c r="G490" s="21" t="n"/>
      <c r="H490" s="22" t="n"/>
      <c r="I490" s="22" t="n"/>
      <c r="J490" s="23">
        <f>IF(A490="","",IFERROR(SUMIFS('Mouvements'!$F$6:$F$500,'Mouvements'!$C$6:$C$500,A490,'Mouvements'!$E$6:$E$500,"Entrée - achat")+SUMIFS('Mouvements'!$F$6:$F$500,'Mouvements'!$C$6:$C$500,A490,'Mouvements'!$E$6:$E$500,"Entrée - retour"),0))</f>
        <v/>
      </c>
      <c r="K490" s="23">
        <f>IF(A490="","",IFERROR(SUMIFS('Mouvements'!$F$6:$F$500,'Mouvements'!$C$6:$C$500,A490,'Mouvements'!$E$6:$E$500,"Sortie - production")+SUMIFS('Mouvements'!$F$6:$F$500,'Mouvements'!$C$6:$C$500,A490,'Mouvements'!$E$6:$E$500,"Sortie - perte"),0))</f>
        <v/>
      </c>
      <c r="L490" s="23">
        <f>IF(A490="","",IFERROR(SUMIFS('Mouvements'!$F$6:$F$500,'Mouvements'!$C$6:$C$500,A490,'Mouvements'!$E$6:$E$500,"Ajustement positif")-SUMIFS('Mouvements'!$F$6:$F$500,'Mouvements'!$C$6:$C$500,A490,'Mouvements'!$E$6:$E$500,"Ajustement négatif"),0))</f>
        <v/>
      </c>
      <c r="M490" s="23">
        <f>IF(A490="","",IFERROR(I490+J490-K490+L490,0))</f>
        <v/>
      </c>
      <c r="N490" s="10">
        <f>IF(A490="","",IFERROR(M490*G490,0))</f>
        <v/>
      </c>
      <c r="O490" s="9">
        <f>IF(A490="","",IF(M490&lt;0,"Stock négatif",IF(M490&lt;=H490,"À commander","Normal")))</f>
        <v/>
      </c>
    </row>
    <row r="491">
      <c r="A491" s="19" t="n"/>
      <c r="B491" s="20" t="n"/>
      <c r="C491" s="20" t="n"/>
      <c r="D491" s="19" t="n"/>
      <c r="E491" s="20" t="n"/>
      <c r="F491" s="20" t="n"/>
      <c r="G491" s="21" t="n"/>
      <c r="H491" s="22" t="n"/>
      <c r="I491" s="22" t="n"/>
      <c r="J491" s="23">
        <f>IF(A491="","",IFERROR(SUMIFS('Mouvements'!$F$6:$F$500,'Mouvements'!$C$6:$C$500,A491,'Mouvements'!$E$6:$E$500,"Entrée - achat")+SUMIFS('Mouvements'!$F$6:$F$500,'Mouvements'!$C$6:$C$500,A491,'Mouvements'!$E$6:$E$500,"Entrée - retour"),0))</f>
        <v/>
      </c>
      <c r="K491" s="23">
        <f>IF(A491="","",IFERROR(SUMIFS('Mouvements'!$F$6:$F$500,'Mouvements'!$C$6:$C$500,A491,'Mouvements'!$E$6:$E$500,"Sortie - production")+SUMIFS('Mouvements'!$F$6:$F$500,'Mouvements'!$C$6:$C$500,A491,'Mouvements'!$E$6:$E$500,"Sortie - perte"),0))</f>
        <v/>
      </c>
      <c r="L491" s="23">
        <f>IF(A491="","",IFERROR(SUMIFS('Mouvements'!$F$6:$F$500,'Mouvements'!$C$6:$C$500,A491,'Mouvements'!$E$6:$E$500,"Ajustement positif")-SUMIFS('Mouvements'!$F$6:$F$500,'Mouvements'!$C$6:$C$500,A491,'Mouvements'!$E$6:$E$500,"Ajustement négatif"),0))</f>
        <v/>
      </c>
      <c r="M491" s="23">
        <f>IF(A491="","",IFERROR(I491+J491-K491+L491,0))</f>
        <v/>
      </c>
      <c r="N491" s="10">
        <f>IF(A491="","",IFERROR(M491*G491,0))</f>
        <v/>
      </c>
      <c r="O491" s="9">
        <f>IF(A491="","",IF(M491&lt;0,"Stock négatif",IF(M491&lt;=H491,"À commander","Normal")))</f>
        <v/>
      </c>
    </row>
    <row r="492">
      <c r="A492" s="19" t="n"/>
      <c r="B492" s="20" t="n"/>
      <c r="C492" s="20" t="n"/>
      <c r="D492" s="19" t="n"/>
      <c r="E492" s="20" t="n"/>
      <c r="F492" s="20" t="n"/>
      <c r="G492" s="21" t="n"/>
      <c r="H492" s="22" t="n"/>
      <c r="I492" s="22" t="n"/>
      <c r="J492" s="23">
        <f>IF(A492="","",IFERROR(SUMIFS('Mouvements'!$F$6:$F$500,'Mouvements'!$C$6:$C$500,A492,'Mouvements'!$E$6:$E$500,"Entrée - achat")+SUMIFS('Mouvements'!$F$6:$F$500,'Mouvements'!$C$6:$C$500,A492,'Mouvements'!$E$6:$E$500,"Entrée - retour"),0))</f>
        <v/>
      </c>
      <c r="K492" s="23">
        <f>IF(A492="","",IFERROR(SUMIFS('Mouvements'!$F$6:$F$500,'Mouvements'!$C$6:$C$500,A492,'Mouvements'!$E$6:$E$500,"Sortie - production")+SUMIFS('Mouvements'!$F$6:$F$500,'Mouvements'!$C$6:$C$500,A492,'Mouvements'!$E$6:$E$500,"Sortie - perte"),0))</f>
        <v/>
      </c>
      <c r="L492" s="23">
        <f>IF(A492="","",IFERROR(SUMIFS('Mouvements'!$F$6:$F$500,'Mouvements'!$C$6:$C$500,A492,'Mouvements'!$E$6:$E$500,"Ajustement positif")-SUMIFS('Mouvements'!$F$6:$F$500,'Mouvements'!$C$6:$C$500,A492,'Mouvements'!$E$6:$E$500,"Ajustement négatif"),0))</f>
        <v/>
      </c>
      <c r="M492" s="23">
        <f>IF(A492="","",IFERROR(I492+J492-K492+L492,0))</f>
        <v/>
      </c>
      <c r="N492" s="10">
        <f>IF(A492="","",IFERROR(M492*G492,0))</f>
        <v/>
      </c>
      <c r="O492" s="9">
        <f>IF(A492="","",IF(M492&lt;0,"Stock négatif",IF(M492&lt;=H492,"À commander","Normal")))</f>
        <v/>
      </c>
    </row>
    <row r="493">
      <c r="A493" s="19" t="n"/>
      <c r="B493" s="20" t="n"/>
      <c r="C493" s="20" t="n"/>
      <c r="D493" s="19" t="n"/>
      <c r="E493" s="20" t="n"/>
      <c r="F493" s="20" t="n"/>
      <c r="G493" s="21" t="n"/>
      <c r="H493" s="22" t="n"/>
      <c r="I493" s="22" t="n"/>
      <c r="J493" s="23">
        <f>IF(A493="","",IFERROR(SUMIFS('Mouvements'!$F$6:$F$500,'Mouvements'!$C$6:$C$500,A493,'Mouvements'!$E$6:$E$500,"Entrée - achat")+SUMIFS('Mouvements'!$F$6:$F$500,'Mouvements'!$C$6:$C$500,A493,'Mouvements'!$E$6:$E$500,"Entrée - retour"),0))</f>
        <v/>
      </c>
      <c r="K493" s="23">
        <f>IF(A493="","",IFERROR(SUMIFS('Mouvements'!$F$6:$F$500,'Mouvements'!$C$6:$C$500,A493,'Mouvements'!$E$6:$E$500,"Sortie - production")+SUMIFS('Mouvements'!$F$6:$F$500,'Mouvements'!$C$6:$C$500,A493,'Mouvements'!$E$6:$E$500,"Sortie - perte"),0))</f>
        <v/>
      </c>
      <c r="L493" s="23">
        <f>IF(A493="","",IFERROR(SUMIFS('Mouvements'!$F$6:$F$500,'Mouvements'!$C$6:$C$500,A493,'Mouvements'!$E$6:$E$500,"Ajustement positif")-SUMIFS('Mouvements'!$F$6:$F$500,'Mouvements'!$C$6:$C$500,A493,'Mouvements'!$E$6:$E$500,"Ajustement négatif"),0))</f>
        <v/>
      </c>
      <c r="M493" s="23">
        <f>IF(A493="","",IFERROR(I493+J493-K493+L493,0))</f>
        <v/>
      </c>
      <c r="N493" s="10">
        <f>IF(A493="","",IFERROR(M493*G493,0))</f>
        <v/>
      </c>
      <c r="O493" s="9">
        <f>IF(A493="","",IF(M493&lt;0,"Stock négatif",IF(M493&lt;=H493,"À commander","Normal")))</f>
        <v/>
      </c>
    </row>
    <row r="494">
      <c r="A494" s="19" t="n"/>
      <c r="B494" s="20" t="n"/>
      <c r="C494" s="20" t="n"/>
      <c r="D494" s="19" t="n"/>
      <c r="E494" s="20" t="n"/>
      <c r="F494" s="20" t="n"/>
      <c r="G494" s="21" t="n"/>
      <c r="H494" s="22" t="n"/>
      <c r="I494" s="22" t="n"/>
      <c r="J494" s="23">
        <f>IF(A494="","",IFERROR(SUMIFS('Mouvements'!$F$6:$F$500,'Mouvements'!$C$6:$C$500,A494,'Mouvements'!$E$6:$E$500,"Entrée - achat")+SUMIFS('Mouvements'!$F$6:$F$500,'Mouvements'!$C$6:$C$500,A494,'Mouvements'!$E$6:$E$500,"Entrée - retour"),0))</f>
        <v/>
      </c>
      <c r="K494" s="23">
        <f>IF(A494="","",IFERROR(SUMIFS('Mouvements'!$F$6:$F$500,'Mouvements'!$C$6:$C$500,A494,'Mouvements'!$E$6:$E$500,"Sortie - production")+SUMIFS('Mouvements'!$F$6:$F$500,'Mouvements'!$C$6:$C$500,A494,'Mouvements'!$E$6:$E$500,"Sortie - perte"),0))</f>
        <v/>
      </c>
      <c r="L494" s="23">
        <f>IF(A494="","",IFERROR(SUMIFS('Mouvements'!$F$6:$F$500,'Mouvements'!$C$6:$C$500,A494,'Mouvements'!$E$6:$E$500,"Ajustement positif")-SUMIFS('Mouvements'!$F$6:$F$500,'Mouvements'!$C$6:$C$500,A494,'Mouvements'!$E$6:$E$500,"Ajustement négatif"),0))</f>
        <v/>
      </c>
      <c r="M494" s="23">
        <f>IF(A494="","",IFERROR(I494+J494-K494+L494,0))</f>
        <v/>
      </c>
      <c r="N494" s="10">
        <f>IF(A494="","",IFERROR(M494*G494,0))</f>
        <v/>
      </c>
      <c r="O494" s="9">
        <f>IF(A494="","",IF(M494&lt;0,"Stock négatif",IF(M494&lt;=H494,"À commander","Normal")))</f>
        <v/>
      </c>
    </row>
    <row r="495">
      <c r="A495" s="19" t="n"/>
      <c r="B495" s="20" t="n"/>
      <c r="C495" s="20" t="n"/>
      <c r="D495" s="19" t="n"/>
      <c r="E495" s="20" t="n"/>
      <c r="F495" s="20" t="n"/>
      <c r="G495" s="21" t="n"/>
      <c r="H495" s="22" t="n"/>
      <c r="I495" s="22" t="n"/>
      <c r="J495" s="23">
        <f>IF(A495="","",IFERROR(SUMIFS('Mouvements'!$F$6:$F$500,'Mouvements'!$C$6:$C$500,A495,'Mouvements'!$E$6:$E$500,"Entrée - achat")+SUMIFS('Mouvements'!$F$6:$F$500,'Mouvements'!$C$6:$C$500,A495,'Mouvements'!$E$6:$E$500,"Entrée - retour"),0))</f>
        <v/>
      </c>
      <c r="K495" s="23">
        <f>IF(A495="","",IFERROR(SUMIFS('Mouvements'!$F$6:$F$500,'Mouvements'!$C$6:$C$500,A495,'Mouvements'!$E$6:$E$500,"Sortie - production")+SUMIFS('Mouvements'!$F$6:$F$500,'Mouvements'!$C$6:$C$500,A495,'Mouvements'!$E$6:$E$500,"Sortie - perte"),0))</f>
        <v/>
      </c>
      <c r="L495" s="23">
        <f>IF(A495="","",IFERROR(SUMIFS('Mouvements'!$F$6:$F$500,'Mouvements'!$C$6:$C$500,A495,'Mouvements'!$E$6:$E$500,"Ajustement positif")-SUMIFS('Mouvements'!$F$6:$F$500,'Mouvements'!$C$6:$C$500,A495,'Mouvements'!$E$6:$E$500,"Ajustement négatif"),0))</f>
        <v/>
      </c>
      <c r="M495" s="23">
        <f>IF(A495="","",IFERROR(I495+J495-K495+L495,0))</f>
        <v/>
      </c>
      <c r="N495" s="10">
        <f>IF(A495="","",IFERROR(M495*G495,0))</f>
        <v/>
      </c>
      <c r="O495" s="9">
        <f>IF(A495="","",IF(M495&lt;0,"Stock négatif",IF(M495&lt;=H495,"À commander","Normal")))</f>
        <v/>
      </c>
    </row>
    <row r="496">
      <c r="A496" s="19" t="n"/>
      <c r="B496" s="20" t="n"/>
      <c r="C496" s="20" t="n"/>
      <c r="D496" s="19" t="n"/>
      <c r="E496" s="20" t="n"/>
      <c r="F496" s="20" t="n"/>
      <c r="G496" s="21" t="n"/>
      <c r="H496" s="22" t="n"/>
      <c r="I496" s="22" t="n"/>
      <c r="J496" s="23">
        <f>IF(A496="","",IFERROR(SUMIFS('Mouvements'!$F$6:$F$500,'Mouvements'!$C$6:$C$500,A496,'Mouvements'!$E$6:$E$500,"Entrée - achat")+SUMIFS('Mouvements'!$F$6:$F$500,'Mouvements'!$C$6:$C$500,A496,'Mouvements'!$E$6:$E$500,"Entrée - retour"),0))</f>
        <v/>
      </c>
      <c r="K496" s="23">
        <f>IF(A496="","",IFERROR(SUMIFS('Mouvements'!$F$6:$F$500,'Mouvements'!$C$6:$C$500,A496,'Mouvements'!$E$6:$E$500,"Sortie - production")+SUMIFS('Mouvements'!$F$6:$F$500,'Mouvements'!$C$6:$C$500,A496,'Mouvements'!$E$6:$E$500,"Sortie - perte"),0))</f>
        <v/>
      </c>
      <c r="L496" s="23">
        <f>IF(A496="","",IFERROR(SUMIFS('Mouvements'!$F$6:$F$500,'Mouvements'!$C$6:$C$500,A496,'Mouvements'!$E$6:$E$500,"Ajustement positif")-SUMIFS('Mouvements'!$F$6:$F$500,'Mouvements'!$C$6:$C$500,A496,'Mouvements'!$E$6:$E$500,"Ajustement négatif"),0))</f>
        <v/>
      </c>
      <c r="M496" s="23">
        <f>IF(A496="","",IFERROR(I496+J496-K496+L496,0))</f>
        <v/>
      </c>
      <c r="N496" s="10">
        <f>IF(A496="","",IFERROR(M496*G496,0))</f>
        <v/>
      </c>
      <c r="O496" s="9">
        <f>IF(A496="","",IF(M496&lt;0,"Stock négatif",IF(M496&lt;=H496,"À commander","Normal")))</f>
        <v/>
      </c>
    </row>
    <row r="497">
      <c r="A497" s="19" t="n"/>
      <c r="B497" s="20" t="n"/>
      <c r="C497" s="20" t="n"/>
      <c r="D497" s="19" t="n"/>
      <c r="E497" s="20" t="n"/>
      <c r="F497" s="20" t="n"/>
      <c r="G497" s="21" t="n"/>
      <c r="H497" s="22" t="n"/>
      <c r="I497" s="22" t="n"/>
      <c r="J497" s="23">
        <f>IF(A497="","",IFERROR(SUMIFS('Mouvements'!$F$6:$F$500,'Mouvements'!$C$6:$C$500,A497,'Mouvements'!$E$6:$E$500,"Entrée - achat")+SUMIFS('Mouvements'!$F$6:$F$500,'Mouvements'!$C$6:$C$500,A497,'Mouvements'!$E$6:$E$500,"Entrée - retour"),0))</f>
        <v/>
      </c>
      <c r="K497" s="23">
        <f>IF(A497="","",IFERROR(SUMIFS('Mouvements'!$F$6:$F$500,'Mouvements'!$C$6:$C$500,A497,'Mouvements'!$E$6:$E$500,"Sortie - production")+SUMIFS('Mouvements'!$F$6:$F$500,'Mouvements'!$C$6:$C$500,A497,'Mouvements'!$E$6:$E$500,"Sortie - perte"),0))</f>
        <v/>
      </c>
      <c r="L497" s="23">
        <f>IF(A497="","",IFERROR(SUMIFS('Mouvements'!$F$6:$F$500,'Mouvements'!$C$6:$C$500,A497,'Mouvements'!$E$6:$E$500,"Ajustement positif")-SUMIFS('Mouvements'!$F$6:$F$500,'Mouvements'!$C$6:$C$500,A497,'Mouvements'!$E$6:$E$500,"Ajustement négatif"),0))</f>
        <v/>
      </c>
      <c r="M497" s="23">
        <f>IF(A497="","",IFERROR(I497+J497-K497+L497,0))</f>
        <v/>
      </c>
      <c r="N497" s="10">
        <f>IF(A497="","",IFERROR(M497*G497,0))</f>
        <v/>
      </c>
      <c r="O497" s="9">
        <f>IF(A497="","",IF(M497&lt;0,"Stock négatif",IF(M497&lt;=H497,"À commander","Normal")))</f>
        <v/>
      </c>
    </row>
    <row r="498">
      <c r="A498" s="19" t="n"/>
      <c r="B498" s="20" t="n"/>
      <c r="C498" s="20" t="n"/>
      <c r="D498" s="19" t="n"/>
      <c r="E498" s="20" t="n"/>
      <c r="F498" s="20" t="n"/>
      <c r="G498" s="21" t="n"/>
      <c r="H498" s="22" t="n"/>
      <c r="I498" s="22" t="n"/>
      <c r="J498" s="23">
        <f>IF(A498="","",IFERROR(SUMIFS('Mouvements'!$F$6:$F$500,'Mouvements'!$C$6:$C$500,A498,'Mouvements'!$E$6:$E$500,"Entrée - achat")+SUMIFS('Mouvements'!$F$6:$F$500,'Mouvements'!$C$6:$C$500,A498,'Mouvements'!$E$6:$E$500,"Entrée - retour"),0))</f>
        <v/>
      </c>
      <c r="K498" s="23">
        <f>IF(A498="","",IFERROR(SUMIFS('Mouvements'!$F$6:$F$500,'Mouvements'!$C$6:$C$500,A498,'Mouvements'!$E$6:$E$500,"Sortie - production")+SUMIFS('Mouvements'!$F$6:$F$500,'Mouvements'!$C$6:$C$500,A498,'Mouvements'!$E$6:$E$500,"Sortie - perte"),0))</f>
        <v/>
      </c>
      <c r="L498" s="23">
        <f>IF(A498="","",IFERROR(SUMIFS('Mouvements'!$F$6:$F$500,'Mouvements'!$C$6:$C$500,A498,'Mouvements'!$E$6:$E$500,"Ajustement positif")-SUMIFS('Mouvements'!$F$6:$F$500,'Mouvements'!$C$6:$C$500,A498,'Mouvements'!$E$6:$E$500,"Ajustement négatif"),0))</f>
        <v/>
      </c>
      <c r="M498" s="23">
        <f>IF(A498="","",IFERROR(I498+J498-K498+L498,0))</f>
        <v/>
      </c>
      <c r="N498" s="10">
        <f>IF(A498="","",IFERROR(M498*G498,0))</f>
        <v/>
      </c>
      <c r="O498" s="9">
        <f>IF(A498="","",IF(M498&lt;0,"Stock négatif",IF(M498&lt;=H498,"À commander","Normal")))</f>
        <v/>
      </c>
    </row>
    <row r="499">
      <c r="A499" s="19" t="n"/>
      <c r="B499" s="20" t="n"/>
      <c r="C499" s="20" t="n"/>
      <c r="D499" s="19" t="n"/>
      <c r="E499" s="20" t="n"/>
      <c r="F499" s="20" t="n"/>
      <c r="G499" s="21" t="n"/>
      <c r="H499" s="22" t="n"/>
      <c r="I499" s="22" t="n"/>
      <c r="J499" s="23">
        <f>IF(A499="","",IFERROR(SUMIFS('Mouvements'!$F$6:$F$500,'Mouvements'!$C$6:$C$500,A499,'Mouvements'!$E$6:$E$500,"Entrée - achat")+SUMIFS('Mouvements'!$F$6:$F$500,'Mouvements'!$C$6:$C$500,A499,'Mouvements'!$E$6:$E$500,"Entrée - retour"),0))</f>
        <v/>
      </c>
      <c r="K499" s="23">
        <f>IF(A499="","",IFERROR(SUMIFS('Mouvements'!$F$6:$F$500,'Mouvements'!$C$6:$C$500,A499,'Mouvements'!$E$6:$E$500,"Sortie - production")+SUMIFS('Mouvements'!$F$6:$F$500,'Mouvements'!$C$6:$C$500,A499,'Mouvements'!$E$6:$E$500,"Sortie - perte"),0))</f>
        <v/>
      </c>
      <c r="L499" s="23">
        <f>IF(A499="","",IFERROR(SUMIFS('Mouvements'!$F$6:$F$500,'Mouvements'!$C$6:$C$500,A499,'Mouvements'!$E$6:$E$500,"Ajustement positif")-SUMIFS('Mouvements'!$F$6:$F$500,'Mouvements'!$C$6:$C$500,A499,'Mouvements'!$E$6:$E$500,"Ajustement négatif"),0))</f>
        <v/>
      </c>
      <c r="M499" s="23">
        <f>IF(A499="","",IFERROR(I499+J499-K499+L499,0))</f>
        <v/>
      </c>
      <c r="N499" s="10">
        <f>IF(A499="","",IFERROR(M499*G499,0))</f>
        <v/>
      </c>
      <c r="O499" s="9">
        <f>IF(A499="","",IF(M499&lt;0,"Stock négatif",IF(M499&lt;=H499,"À commander","Normal")))</f>
        <v/>
      </c>
    </row>
    <row r="500">
      <c r="A500" s="19" t="n"/>
      <c r="B500" s="20" t="n"/>
      <c r="C500" s="20" t="n"/>
      <c r="D500" s="19" t="n"/>
      <c r="E500" s="20" t="n"/>
      <c r="F500" s="20" t="n"/>
      <c r="G500" s="21" t="n"/>
      <c r="H500" s="22" t="n"/>
      <c r="I500" s="22" t="n"/>
      <c r="J500" s="23">
        <f>IF(A500="","",IFERROR(SUMIFS('Mouvements'!$F$6:$F$500,'Mouvements'!$C$6:$C$500,A500,'Mouvements'!$E$6:$E$500,"Entrée - achat")+SUMIFS('Mouvements'!$F$6:$F$500,'Mouvements'!$C$6:$C$500,A500,'Mouvements'!$E$6:$E$500,"Entrée - retour"),0))</f>
        <v/>
      </c>
      <c r="K500" s="23">
        <f>IF(A500="","",IFERROR(SUMIFS('Mouvements'!$F$6:$F$500,'Mouvements'!$C$6:$C$500,A500,'Mouvements'!$E$6:$E$500,"Sortie - production")+SUMIFS('Mouvements'!$F$6:$F$500,'Mouvements'!$C$6:$C$500,A500,'Mouvements'!$E$6:$E$500,"Sortie - perte"),0))</f>
        <v/>
      </c>
      <c r="L500" s="23">
        <f>IF(A500="","",IFERROR(SUMIFS('Mouvements'!$F$6:$F$500,'Mouvements'!$C$6:$C$500,A500,'Mouvements'!$E$6:$E$500,"Ajustement positif")-SUMIFS('Mouvements'!$F$6:$F$500,'Mouvements'!$C$6:$C$500,A500,'Mouvements'!$E$6:$E$500,"Ajustement négatif"),0))</f>
        <v/>
      </c>
      <c r="M500" s="23">
        <f>IF(A500="","",IFERROR(I500+J500-K500+L500,0))</f>
        <v/>
      </c>
      <c r="N500" s="10">
        <f>IF(A500="","",IFERROR(M500*G500,0))</f>
        <v/>
      </c>
      <c r="O500" s="9">
        <f>IF(A500="","",IF(M500&lt;0,"Stock négatif",IF(M500&lt;=H500,"À commander","Normal")))</f>
        <v/>
      </c>
    </row>
    <row r="503">
      <c r="A503" s="24" t="inlineStr">
        <is>
          <t>Contrôle des totaux</t>
        </is>
      </c>
      <c r="B503" s="24" t="inlineStr">
        <is>
          <t>Valeur totale calculée</t>
        </is>
      </c>
      <c r="C503" s="25">
        <f>IFERROR(SUM(N6:N500),0)</f>
        <v/>
      </c>
      <c r="D503" s="24" t="inlineStr">
        <is>
          <t>Valeur affichée au tableau de bord</t>
        </is>
      </c>
      <c r="E503" s="25">
        <f>IFERROR('Tableau de bord'!A5,0)</f>
        <v/>
      </c>
      <c r="F503" s="24" t="inlineStr">
        <is>
          <t>Écart</t>
        </is>
      </c>
      <c r="G503" s="25">
        <f>IFERROR(C503-E503,0)</f>
        <v/>
      </c>
      <c r="H503" s="24" t="inlineStr">
        <is>
          <t>Statut du contrôle</t>
        </is>
      </c>
      <c r="I503" s="26">
        <f>IF(G503=0,"Conforme","À vérifier")</f>
        <v/>
      </c>
    </row>
  </sheetData>
  <mergeCells count="3">
    <mergeCell ref="A1:H1"/>
    <mergeCell ref="A2:H2"/>
    <mergeCell ref="A3:H3"/>
  </mergeCells>
  <conditionalFormatting sqref="A6:O500">
    <cfRule type="expression" priority="1" dxfId="1">
      <formula>$O6="Stock négatif"</formula>
    </cfRule>
    <cfRule type="expression" priority="2" dxfId="0">
      <formula>$O6="À commander"</formula>
    </cfRule>
    <cfRule type="expression" priority="3" dxfId="2">
      <formula>$O6="Normal"</formula>
    </cfRule>
  </conditionalFormatting>
  <conditionalFormatting sqref="I503">
    <cfRule type="expression" priority="4" dxfId="2">
      <formula>I503="Conforme"</formula>
    </cfRule>
    <cfRule type="expression" priority="5" dxfId="1">
      <formula>I503="À vérifier"</formula>
    </cfRule>
  </conditionalFormatting>
  <dataValidations count="6">
    <dataValidation sqref="A6:A500" showErrorMessage="1" showInputMessage="1" allowBlank="1" errorTitle="Code article en double" error="Chaque code article doit être unique dans le registre." type="custom">
      <formula1>=COUNTIF($A$6:$A$500,A6)=1</formula1>
    </dataValidation>
    <dataValidation sqref="C6:C500" showErrorMessage="1" showInputMessage="1" allowBlank="1" type="list">
      <formula1>'Paramètres'!$D$5:$D$12</formula1>
    </dataValidation>
    <dataValidation sqref="D6:D500" showErrorMessage="1" showInputMessage="1" allowBlank="1" type="list">
      <formula1>'Paramètres'!$G$5:$G$15</formula1>
    </dataValidation>
    <dataValidation sqref="E6:E500" showErrorMessage="1" showInputMessage="1" allowBlank="1" type="list">
      <formula1>'Paramètres'!$G$17:$G$21</formula1>
    </dataValidation>
    <dataValidation sqref="G6:G500" showErrorMessage="1" showInputMessage="1" allowBlank="1" error="Le coût unitaire doit être positif ou égal à zéro." type="decimal" operator="greaterThanOrEqual">
      <formula1>0</formula1>
    </dataValidation>
    <dataValidation sqref="H6:I500" showErrorMessage="1" showInputMessage="1" allowBlank="1" error="La quantité doit être positive ou égale à zé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0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4" customWidth="1" min="3" max="3"/>
    <col width="34" customWidth="1" min="4" max="4"/>
    <col width="23" customWidth="1" min="5" max="5"/>
    <col width="13" customWidth="1" min="6" max="6"/>
    <col width="12" customWidth="1" min="7" max="7"/>
    <col width="20" customWidth="1" min="8" max="8"/>
    <col width="22" customWidth="1" min="9" max="9"/>
    <col width="32" customWidth="1" min="10" max="10"/>
  </cols>
  <sheetData>
    <row r="1" ht="26" customHeight="1">
      <c r="A1" s="1" t="inlineStr">
        <is>
          <t>Journal des mouvements d’inventaire</t>
        </is>
      </c>
    </row>
    <row r="2" ht="24" customHeight="1">
      <c r="A2" s="2" t="inlineStr">
        <is>
          <t>Saisissez une quantité positive. Le type de mouvement détermine si la quantité augmente ou réduit le stock.</t>
        </is>
      </c>
    </row>
    <row r="3" ht="22" customHeight="1">
      <c r="A3" s="18" t="inlineStr">
        <is>
          <t>Ne modifiez pas les codes d’articles existants sans mettre à jour les mouvements associés.</t>
        </is>
      </c>
    </row>
    <row r="5" ht="32" customHeight="1">
      <c r="A5" s="6" t="inlineStr">
        <is>
          <t>Date</t>
        </is>
      </c>
      <c r="B5" s="6" t="inlineStr">
        <is>
          <t>No mouvement</t>
        </is>
      </c>
      <c r="C5" s="6" t="inlineStr">
        <is>
          <t>Code article</t>
        </is>
      </c>
      <c r="D5" s="6" t="inlineStr">
        <is>
          <t>Description article</t>
        </is>
      </c>
      <c r="E5" s="6" t="inlineStr">
        <is>
          <t>Type de mouvement</t>
        </is>
      </c>
      <c r="F5" s="6" t="inlineStr">
        <is>
          <t>Quantité</t>
        </is>
      </c>
      <c r="G5" s="6" t="inlineStr">
        <is>
          <t>Unité</t>
        </is>
      </c>
      <c r="H5" s="6" t="inlineStr">
        <is>
          <t>Référence</t>
        </is>
      </c>
      <c r="I5" s="6" t="inlineStr">
        <is>
          <t>Responsable</t>
        </is>
      </c>
      <c r="J5" s="6" t="inlineStr">
        <is>
          <t>Commentaire</t>
        </is>
      </c>
    </row>
    <row r="6">
      <c r="A6" s="27" t="n">
        <v>46249</v>
      </c>
      <c r="B6" s="19" t="inlineStr">
        <is>
          <t>MOUV-2026-001</t>
        </is>
      </c>
      <c r="C6" s="19" t="inlineStr">
        <is>
          <t>MP-001</t>
        </is>
      </c>
      <c r="D6" s="9">
        <f>IF(C6="","",IFERROR(VLOOKUP(C6,'Inventaire'!$A$6:$D$500,2,0),""))</f>
        <v/>
      </c>
      <c r="E6" s="20" t="inlineStr">
        <is>
          <t>Entrée - achat</t>
        </is>
      </c>
      <c r="F6" s="22" t="n">
        <v>12</v>
      </c>
      <c r="G6" s="28">
        <f>IF(C6="","",IFERROR(VLOOKUP(C6,'Inventaire'!$A$6:$D$500,4,0),""))</f>
        <v/>
      </c>
      <c r="H6" s="20" t="inlineStr">
        <is>
          <t>FAC-4587</t>
        </is>
      </c>
      <c r="I6" s="20" t="inlineStr">
        <is>
          <t>Marie Tremblay</t>
        </is>
      </c>
      <c r="J6" s="20" t="inlineStr">
        <is>
          <t>Réception fournisseur</t>
        </is>
      </c>
    </row>
    <row r="7">
      <c r="A7" s="27" t="n">
        <v>46250</v>
      </c>
      <c r="B7" s="19" t="inlineStr">
        <is>
          <t>MOUV-2026-002</t>
        </is>
      </c>
      <c r="C7" s="19" t="inlineStr">
        <is>
          <t>MP-002</t>
        </is>
      </c>
      <c r="D7" s="9">
        <f>IF(C7="","",IFERROR(VLOOKUP(C7,'Inventaire'!$A$6:$D$500,2,0),""))</f>
        <v/>
      </c>
      <c r="E7" s="20" t="inlineStr">
        <is>
          <t>Sortie - production</t>
        </is>
      </c>
      <c r="F7" s="22" t="n">
        <v>4</v>
      </c>
      <c r="G7" s="28">
        <f>IF(C7="","",IFERROR(VLOOKUP(C7,'Inventaire'!$A$6:$D$500,4,0),""))</f>
        <v/>
      </c>
      <c r="H7" s="20" t="inlineStr">
        <is>
          <t>OF-1024</t>
        </is>
      </c>
      <c r="I7" s="20" t="inlineStr">
        <is>
          <t>Louis Gagnon</t>
        </is>
      </c>
      <c r="J7" s="20" t="inlineStr">
        <is>
          <t>Fabrication de mobilier</t>
        </is>
      </c>
    </row>
    <row r="8">
      <c r="A8" s="27" t="n">
        <v>46251</v>
      </c>
      <c r="B8" s="19" t="inlineStr">
        <is>
          <t>MOUV-2026-003</t>
        </is>
      </c>
      <c r="C8" s="19" t="inlineStr">
        <is>
          <t>MP-003</t>
        </is>
      </c>
      <c r="D8" s="9">
        <f>IF(C8="","",IFERROR(VLOOKUP(C8,'Inventaire'!$A$6:$D$500,2,0),""))</f>
        <v/>
      </c>
      <c r="E8" s="20" t="inlineStr">
        <is>
          <t>Entrée - achat</t>
        </is>
      </c>
      <c r="F8" s="22" t="n">
        <v>5</v>
      </c>
      <c r="G8" s="28">
        <f>IF(C8="","",IFERROR(VLOOKUP(C8,'Inventaire'!$A$6:$D$500,4,0),""))</f>
        <v/>
      </c>
      <c r="H8" s="20" t="inlineStr">
        <is>
          <t>FAC-4591</t>
        </is>
      </c>
      <c r="I8" s="20" t="inlineStr">
        <is>
          <t>Marie Tremblay</t>
        </is>
      </c>
      <c r="J8" s="20" t="inlineStr">
        <is>
          <t>Réception fournisseur</t>
        </is>
      </c>
    </row>
    <row r="9">
      <c r="A9" s="27" t="n">
        <v>46252</v>
      </c>
      <c r="B9" s="19" t="inlineStr">
        <is>
          <t>MOUV-2026-004</t>
        </is>
      </c>
      <c r="C9" s="19" t="inlineStr">
        <is>
          <t>MP-004</t>
        </is>
      </c>
      <c r="D9" s="9">
        <f>IF(C9="","",IFERROR(VLOOKUP(C9,'Inventaire'!$A$6:$D$500,2,0),""))</f>
        <v/>
      </c>
      <c r="E9" s="20" t="inlineStr">
        <is>
          <t>Sortie - production</t>
        </is>
      </c>
      <c r="F9" s="22" t="n">
        <v>7</v>
      </c>
      <c r="G9" s="28">
        <f>IF(C9="","",IFERROR(VLOOKUP(C9,'Inventaire'!$A$6:$D$500,4,0),""))</f>
        <v/>
      </c>
      <c r="H9" s="20" t="inlineStr">
        <is>
          <t>OF-1025</t>
        </is>
      </c>
      <c r="I9" s="20" t="inlineStr">
        <is>
          <t>Louis Gagnon</t>
        </is>
      </c>
      <c r="J9" s="20" t="inlineStr">
        <is>
          <t>Finition de tables</t>
        </is>
      </c>
    </row>
    <row r="10">
      <c r="A10" s="27" t="n">
        <v>46253</v>
      </c>
      <c r="B10" s="19" t="inlineStr">
        <is>
          <t>MOUV-2026-005</t>
        </is>
      </c>
      <c r="C10" s="19" t="inlineStr">
        <is>
          <t>MP-005</t>
        </is>
      </c>
      <c r="D10" s="9">
        <f>IF(C10="","",IFERROR(VLOOKUP(C10,'Inventaire'!$A$6:$D$500,2,0),""))</f>
        <v/>
      </c>
      <c r="E10" s="20" t="inlineStr">
        <is>
          <t>Sortie - perte</t>
        </is>
      </c>
      <c r="F10" s="22" t="n">
        <v>1</v>
      </c>
      <c r="G10" s="28">
        <f>IF(C10="","",IFERROR(VLOOKUP(C10,'Inventaire'!$A$6:$D$500,4,0),""))</f>
        <v/>
      </c>
      <c r="H10" s="20" t="inlineStr">
        <is>
          <t>INV-2026-01</t>
        </is>
      </c>
      <c r="I10" s="20" t="inlineStr">
        <is>
          <t>Marie Tremblay</t>
        </is>
      </c>
      <c r="J10" s="20" t="inlineStr">
        <is>
          <t>Rouleau endommagé</t>
        </is>
      </c>
    </row>
    <row r="11">
      <c r="A11" s="27" t="n">
        <v>46256</v>
      </c>
      <c r="B11" s="19" t="inlineStr">
        <is>
          <t>MOUV-2026-006</t>
        </is>
      </c>
      <c r="C11" s="19" t="inlineStr">
        <is>
          <t>MP-006</t>
        </is>
      </c>
      <c r="D11" s="9">
        <f>IF(C11="","",IFERROR(VLOOKUP(C11,'Inventaire'!$A$6:$D$500,2,0),""))</f>
        <v/>
      </c>
      <c r="E11" s="20" t="inlineStr">
        <is>
          <t>Entrée - achat</t>
        </is>
      </c>
      <c r="F11" s="22" t="n">
        <v>8</v>
      </c>
      <c r="G11" s="28">
        <f>IF(C11="","",IFERROR(VLOOKUP(C11,'Inventaire'!$A$6:$D$500,4,0),""))</f>
        <v/>
      </c>
      <c r="H11" s="20" t="inlineStr">
        <is>
          <t>FAC-4603</t>
        </is>
      </c>
      <c r="I11" s="20" t="inlineStr">
        <is>
          <t>Marie Tremblay</t>
        </is>
      </c>
      <c r="J11" s="20" t="inlineStr">
        <is>
          <t>Réception fournisseur</t>
        </is>
      </c>
    </row>
    <row r="12">
      <c r="A12" s="27" t="n">
        <v>46257</v>
      </c>
      <c r="B12" s="19" t="inlineStr">
        <is>
          <t>MOUV-2026-007</t>
        </is>
      </c>
      <c r="C12" s="19" t="inlineStr">
        <is>
          <t>MP-007</t>
        </is>
      </c>
      <c r="D12" s="9">
        <f>IF(C12="","",IFERROR(VLOOKUP(C12,'Inventaire'!$A$6:$D$500,2,0),""))</f>
        <v/>
      </c>
      <c r="E12" s="20" t="inlineStr">
        <is>
          <t>Sortie - production</t>
        </is>
      </c>
      <c r="F12" s="22" t="n">
        <v>2</v>
      </c>
      <c r="G12" s="28">
        <f>IF(C12="","",IFERROR(VLOOKUP(C12,'Inventaire'!$A$6:$D$500,4,0),""))</f>
        <v/>
      </c>
      <c r="H12" s="20" t="inlineStr">
        <is>
          <t>OF-1026</t>
        </is>
      </c>
      <c r="I12" s="20" t="inlineStr">
        <is>
          <t>Louis Gagnon</t>
        </is>
      </c>
      <c r="J12" s="20" t="inlineStr">
        <is>
          <t>Préparation des expéditions</t>
        </is>
      </c>
    </row>
    <row r="13">
      <c r="A13" s="27" t="n">
        <v>46258</v>
      </c>
      <c r="B13" s="19" t="inlineStr">
        <is>
          <t>MOUV-2026-008</t>
        </is>
      </c>
      <c r="C13" s="19" t="inlineStr">
        <is>
          <t>MP-008</t>
        </is>
      </c>
      <c r="D13" s="9">
        <f>IF(C13="","",IFERROR(VLOOKUP(C13,'Inventaire'!$A$6:$D$500,2,0),""))</f>
        <v/>
      </c>
      <c r="E13" s="20" t="inlineStr">
        <is>
          <t>Sortie - production</t>
        </is>
      </c>
      <c r="F13" s="22" t="n">
        <v>20</v>
      </c>
      <c r="G13" s="28">
        <f>IF(C13="","",IFERROR(VLOOKUP(C13,'Inventaire'!$A$6:$D$500,4,0),""))</f>
        <v/>
      </c>
      <c r="H13" s="20" t="inlineStr">
        <is>
          <t>OF-1027</t>
        </is>
      </c>
      <c r="I13" s="20" t="inlineStr">
        <is>
          <t>Louis Gagnon</t>
        </is>
      </c>
      <c r="J13" s="20" t="inlineStr">
        <is>
          <t>Confection de housses</t>
        </is>
      </c>
    </row>
    <row r="14">
      <c r="A14" s="27" t="n">
        <v>46259</v>
      </c>
      <c r="B14" s="19" t="inlineStr">
        <is>
          <t>MOUV-2026-009</t>
        </is>
      </c>
      <c r="C14" s="19" t="inlineStr">
        <is>
          <t>MP-001</t>
        </is>
      </c>
      <c r="D14" s="9">
        <f>IF(C14="","",IFERROR(VLOOKUP(C14,'Inventaire'!$A$6:$D$500,2,0),""))</f>
        <v/>
      </c>
      <c r="E14" s="20" t="inlineStr">
        <is>
          <t>Ajustement négatif</t>
        </is>
      </c>
      <c r="F14" s="22" t="n">
        <v>1</v>
      </c>
      <c r="G14" s="28">
        <f>IF(C14="","",IFERROR(VLOOKUP(C14,'Inventaire'!$A$6:$D$500,4,0),""))</f>
        <v/>
      </c>
      <c r="H14" s="20" t="inlineStr">
        <is>
          <t>INV-2026-01</t>
        </is>
      </c>
      <c r="I14" s="20" t="inlineStr">
        <is>
          <t>Marie Tremblay</t>
        </is>
      </c>
      <c r="J14" s="20" t="inlineStr">
        <is>
          <t>Écart au décompte physique</t>
        </is>
      </c>
    </row>
    <row r="15">
      <c r="A15" s="27" t="n">
        <v>46260</v>
      </c>
      <c r="B15" s="19" t="inlineStr">
        <is>
          <t>MOUV-2026-010</t>
        </is>
      </c>
      <c r="C15" s="19" t="inlineStr">
        <is>
          <t>MP-004</t>
        </is>
      </c>
      <c r="D15" s="9">
        <f>IF(C15="","",IFERROR(VLOOKUP(C15,'Inventaire'!$A$6:$D$500,2,0),""))</f>
        <v/>
      </c>
      <c r="E15" s="20" t="inlineStr">
        <is>
          <t>Entrée - retour</t>
        </is>
      </c>
      <c r="F15" s="22" t="n">
        <v>2</v>
      </c>
      <c r="G15" s="28">
        <f>IF(C15="","",IFERROR(VLOOKUP(C15,'Inventaire'!$A$6:$D$500,4,0),""))</f>
        <v/>
      </c>
      <c r="H15" s="20" t="inlineStr">
        <is>
          <t>RET-2026-003</t>
        </is>
      </c>
      <c r="I15" s="20" t="inlineStr">
        <is>
          <t>Marie Tremblay</t>
        </is>
      </c>
      <c r="J15" s="20" t="inlineStr">
        <is>
          <t>Retour de production non utilisé</t>
        </is>
      </c>
    </row>
    <row r="16">
      <c r="A16" s="27" t="n"/>
      <c r="B16" s="19" t="n"/>
      <c r="C16" s="19" t="n"/>
      <c r="D16" s="9">
        <f>IF(C16="","",IFERROR(VLOOKUP(C16,'Inventaire'!$A$6:$D$500,2,0),""))</f>
        <v/>
      </c>
      <c r="E16" s="20" t="n"/>
      <c r="F16" s="22" t="n"/>
      <c r="G16" s="28">
        <f>IF(C16="","",IFERROR(VLOOKUP(C16,'Inventaire'!$A$6:$D$500,4,0),""))</f>
        <v/>
      </c>
      <c r="H16" s="20" t="n"/>
      <c r="I16" s="20" t="n"/>
      <c r="J16" s="20" t="n"/>
    </row>
    <row r="17">
      <c r="A17" s="27" t="n"/>
      <c r="B17" s="19" t="n"/>
      <c r="C17" s="19" t="n"/>
      <c r="D17" s="9">
        <f>IF(C17="","",IFERROR(VLOOKUP(C17,'Inventaire'!$A$6:$D$500,2,0),""))</f>
        <v/>
      </c>
      <c r="E17" s="20" t="n"/>
      <c r="F17" s="22" t="n"/>
      <c r="G17" s="28">
        <f>IF(C17="","",IFERROR(VLOOKUP(C17,'Inventaire'!$A$6:$D$500,4,0),""))</f>
        <v/>
      </c>
      <c r="H17" s="20" t="n"/>
      <c r="I17" s="20" t="n"/>
      <c r="J17" s="20" t="n"/>
    </row>
    <row r="18">
      <c r="A18" s="27" t="n"/>
      <c r="B18" s="19" t="n"/>
      <c r="C18" s="19" t="n"/>
      <c r="D18" s="9">
        <f>IF(C18="","",IFERROR(VLOOKUP(C18,'Inventaire'!$A$6:$D$500,2,0),""))</f>
        <v/>
      </c>
      <c r="E18" s="20" t="n"/>
      <c r="F18" s="22" t="n"/>
      <c r="G18" s="28">
        <f>IF(C18="","",IFERROR(VLOOKUP(C18,'Inventaire'!$A$6:$D$500,4,0),""))</f>
        <v/>
      </c>
      <c r="H18" s="20" t="n"/>
      <c r="I18" s="20" t="n"/>
      <c r="J18" s="20" t="n"/>
    </row>
    <row r="19">
      <c r="A19" s="27" t="n"/>
      <c r="B19" s="19" t="n"/>
      <c r="C19" s="19" t="n"/>
      <c r="D19" s="9">
        <f>IF(C19="","",IFERROR(VLOOKUP(C19,'Inventaire'!$A$6:$D$500,2,0),""))</f>
        <v/>
      </c>
      <c r="E19" s="20" t="n"/>
      <c r="F19" s="22" t="n"/>
      <c r="G19" s="28">
        <f>IF(C19="","",IFERROR(VLOOKUP(C19,'Inventaire'!$A$6:$D$500,4,0),""))</f>
        <v/>
      </c>
      <c r="H19" s="20" t="n"/>
      <c r="I19" s="20" t="n"/>
      <c r="J19" s="20" t="n"/>
    </row>
    <row r="20">
      <c r="A20" s="27" t="n"/>
      <c r="B20" s="19" t="n"/>
      <c r="C20" s="19" t="n"/>
      <c r="D20" s="9">
        <f>IF(C20="","",IFERROR(VLOOKUP(C20,'Inventaire'!$A$6:$D$500,2,0),""))</f>
        <v/>
      </c>
      <c r="E20" s="20" t="n"/>
      <c r="F20" s="22" t="n"/>
      <c r="G20" s="28">
        <f>IF(C20="","",IFERROR(VLOOKUP(C20,'Inventaire'!$A$6:$D$500,4,0),""))</f>
        <v/>
      </c>
      <c r="H20" s="20" t="n"/>
      <c r="I20" s="20" t="n"/>
      <c r="J20" s="20" t="n"/>
    </row>
    <row r="21">
      <c r="A21" s="27" t="n"/>
      <c r="B21" s="19" t="n"/>
      <c r="C21" s="19" t="n"/>
      <c r="D21" s="9">
        <f>IF(C21="","",IFERROR(VLOOKUP(C21,'Inventaire'!$A$6:$D$500,2,0),""))</f>
        <v/>
      </c>
      <c r="E21" s="20" t="n"/>
      <c r="F21" s="22" t="n"/>
      <c r="G21" s="28">
        <f>IF(C21="","",IFERROR(VLOOKUP(C21,'Inventaire'!$A$6:$D$500,4,0),""))</f>
        <v/>
      </c>
      <c r="H21" s="20" t="n"/>
      <c r="I21" s="20" t="n"/>
      <c r="J21" s="20" t="n"/>
    </row>
    <row r="22">
      <c r="A22" s="27" t="n"/>
      <c r="B22" s="19" t="n"/>
      <c r="C22" s="19" t="n"/>
      <c r="D22" s="9">
        <f>IF(C22="","",IFERROR(VLOOKUP(C22,'Inventaire'!$A$6:$D$500,2,0),""))</f>
        <v/>
      </c>
      <c r="E22" s="20" t="n"/>
      <c r="F22" s="22" t="n"/>
      <c r="G22" s="28">
        <f>IF(C22="","",IFERROR(VLOOKUP(C22,'Inventaire'!$A$6:$D$500,4,0),""))</f>
        <v/>
      </c>
      <c r="H22" s="20" t="n"/>
      <c r="I22" s="20" t="n"/>
      <c r="J22" s="20" t="n"/>
    </row>
    <row r="23">
      <c r="A23" s="27" t="n"/>
      <c r="B23" s="19" t="n"/>
      <c r="C23" s="19" t="n"/>
      <c r="D23" s="9">
        <f>IF(C23="","",IFERROR(VLOOKUP(C23,'Inventaire'!$A$6:$D$500,2,0),""))</f>
        <v/>
      </c>
      <c r="E23" s="20" t="n"/>
      <c r="F23" s="22" t="n"/>
      <c r="G23" s="28">
        <f>IF(C23="","",IFERROR(VLOOKUP(C23,'Inventaire'!$A$6:$D$500,4,0),""))</f>
        <v/>
      </c>
      <c r="H23" s="20" t="n"/>
      <c r="I23" s="20" t="n"/>
      <c r="J23" s="20" t="n"/>
    </row>
    <row r="24">
      <c r="A24" s="27" t="n"/>
      <c r="B24" s="19" t="n"/>
      <c r="C24" s="19" t="n"/>
      <c r="D24" s="9">
        <f>IF(C24="","",IFERROR(VLOOKUP(C24,'Inventaire'!$A$6:$D$500,2,0),""))</f>
        <v/>
      </c>
      <c r="E24" s="20" t="n"/>
      <c r="F24" s="22" t="n"/>
      <c r="G24" s="28">
        <f>IF(C24="","",IFERROR(VLOOKUP(C24,'Inventaire'!$A$6:$D$500,4,0),""))</f>
        <v/>
      </c>
      <c r="H24" s="20" t="n"/>
      <c r="I24" s="20" t="n"/>
      <c r="J24" s="20" t="n"/>
    </row>
    <row r="25">
      <c r="A25" s="27" t="n"/>
      <c r="B25" s="19" t="n"/>
      <c r="C25" s="19" t="n"/>
      <c r="D25" s="9">
        <f>IF(C25="","",IFERROR(VLOOKUP(C25,'Inventaire'!$A$6:$D$500,2,0),""))</f>
        <v/>
      </c>
      <c r="E25" s="20" t="n"/>
      <c r="F25" s="22" t="n"/>
      <c r="G25" s="28">
        <f>IF(C25="","",IFERROR(VLOOKUP(C25,'Inventaire'!$A$6:$D$500,4,0),""))</f>
        <v/>
      </c>
      <c r="H25" s="20" t="n"/>
      <c r="I25" s="20" t="n"/>
      <c r="J25" s="20" t="n"/>
    </row>
    <row r="26">
      <c r="A26" s="27" t="n"/>
      <c r="B26" s="19" t="n"/>
      <c r="C26" s="19" t="n"/>
      <c r="D26" s="9">
        <f>IF(C26="","",IFERROR(VLOOKUP(C26,'Inventaire'!$A$6:$D$500,2,0),""))</f>
        <v/>
      </c>
      <c r="E26" s="20" t="n"/>
      <c r="F26" s="22" t="n"/>
      <c r="G26" s="28">
        <f>IF(C26="","",IFERROR(VLOOKUP(C26,'Inventaire'!$A$6:$D$500,4,0),""))</f>
        <v/>
      </c>
      <c r="H26" s="20" t="n"/>
      <c r="I26" s="20" t="n"/>
      <c r="J26" s="20" t="n"/>
    </row>
    <row r="27">
      <c r="A27" s="27" t="n"/>
      <c r="B27" s="19" t="n"/>
      <c r="C27" s="19" t="n"/>
      <c r="D27" s="9">
        <f>IF(C27="","",IFERROR(VLOOKUP(C27,'Inventaire'!$A$6:$D$500,2,0),""))</f>
        <v/>
      </c>
      <c r="E27" s="20" t="n"/>
      <c r="F27" s="22" t="n"/>
      <c r="G27" s="28">
        <f>IF(C27="","",IFERROR(VLOOKUP(C27,'Inventaire'!$A$6:$D$500,4,0),""))</f>
        <v/>
      </c>
      <c r="H27" s="20" t="n"/>
      <c r="I27" s="20" t="n"/>
      <c r="J27" s="20" t="n"/>
    </row>
    <row r="28">
      <c r="A28" s="27" t="n"/>
      <c r="B28" s="19" t="n"/>
      <c r="C28" s="19" t="n"/>
      <c r="D28" s="9">
        <f>IF(C28="","",IFERROR(VLOOKUP(C28,'Inventaire'!$A$6:$D$500,2,0),""))</f>
        <v/>
      </c>
      <c r="E28" s="20" t="n"/>
      <c r="F28" s="22" t="n"/>
      <c r="G28" s="28">
        <f>IF(C28="","",IFERROR(VLOOKUP(C28,'Inventaire'!$A$6:$D$500,4,0),""))</f>
        <v/>
      </c>
      <c r="H28" s="20" t="n"/>
      <c r="I28" s="20" t="n"/>
      <c r="J28" s="20" t="n"/>
    </row>
    <row r="29">
      <c r="A29" s="27" t="n"/>
      <c r="B29" s="19" t="n"/>
      <c r="C29" s="19" t="n"/>
      <c r="D29" s="9">
        <f>IF(C29="","",IFERROR(VLOOKUP(C29,'Inventaire'!$A$6:$D$500,2,0),""))</f>
        <v/>
      </c>
      <c r="E29" s="20" t="n"/>
      <c r="F29" s="22" t="n"/>
      <c r="G29" s="28">
        <f>IF(C29="","",IFERROR(VLOOKUP(C29,'Inventaire'!$A$6:$D$500,4,0),""))</f>
        <v/>
      </c>
      <c r="H29" s="20" t="n"/>
      <c r="I29" s="20" t="n"/>
      <c r="J29" s="20" t="n"/>
    </row>
    <row r="30">
      <c r="A30" s="27" t="n"/>
      <c r="B30" s="19" t="n"/>
      <c r="C30" s="19" t="n"/>
      <c r="D30" s="9">
        <f>IF(C30="","",IFERROR(VLOOKUP(C30,'Inventaire'!$A$6:$D$500,2,0),""))</f>
        <v/>
      </c>
      <c r="E30" s="20" t="n"/>
      <c r="F30" s="22" t="n"/>
      <c r="G30" s="28">
        <f>IF(C30="","",IFERROR(VLOOKUP(C30,'Inventaire'!$A$6:$D$500,4,0),""))</f>
        <v/>
      </c>
      <c r="H30" s="20" t="n"/>
      <c r="I30" s="20" t="n"/>
      <c r="J30" s="20" t="n"/>
    </row>
    <row r="31">
      <c r="A31" s="27" t="n"/>
      <c r="B31" s="19" t="n"/>
      <c r="C31" s="19" t="n"/>
      <c r="D31" s="9">
        <f>IF(C31="","",IFERROR(VLOOKUP(C31,'Inventaire'!$A$6:$D$500,2,0),""))</f>
        <v/>
      </c>
      <c r="E31" s="20" t="n"/>
      <c r="F31" s="22" t="n"/>
      <c r="G31" s="28">
        <f>IF(C31="","",IFERROR(VLOOKUP(C31,'Inventaire'!$A$6:$D$500,4,0),""))</f>
        <v/>
      </c>
      <c r="H31" s="20" t="n"/>
      <c r="I31" s="20" t="n"/>
      <c r="J31" s="20" t="n"/>
    </row>
    <row r="32">
      <c r="A32" s="27" t="n"/>
      <c r="B32" s="19" t="n"/>
      <c r="C32" s="19" t="n"/>
      <c r="D32" s="9">
        <f>IF(C32="","",IFERROR(VLOOKUP(C32,'Inventaire'!$A$6:$D$500,2,0),""))</f>
        <v/>
      </c>
      <c r="E32" s="20" t="n"/>
      <c r="F32" s="22" t="n"/>
      <c r="G32" s="28">
        <f>IF(C32="","",IFERROR(VLOOKUP(C32,'Inventaire'!$A$6:$D$500,4,0),""))</f>
        <v/>
      </c>
      <c r="H32" s="20" t="n"/>
      <c r="I32" s="20" t="n"/>
      <c r="J32" s="20" t="n"/>
    </row>
    <row r="33">
      <c r="A33" s="27" t="n"/>
      <c r="B33" s="19" t="n"/>
      <c r="C33" s="19" t="n"/>
      <c r="D33" s="9">
        <f>IF(C33="","",IFERROR(VLOOKUP(C33,'Inventaire'!$A$6:$D$500,2,0),""))</f>
        <v/>
      </c>
      <c r="E33" s="20" t="n"/>
      <c r="F33" s="22" t="n"/>
      <c r="G33" s="28">
        <f>IF(C33="","",IFERROR(VLOOKUP(C33,'Inventaire'!$A$6:$D$500,4,0),""))</f>
        <v/>
      </c>
      <c r="H33" s="20" t="n"/>
      <c r="I33" s="20" t="n"/>
      <c r="J33" s="20" t="n"/>
    </row>
    <row r="34">
      <c r="A34" s="27" t="n"/>
      <c r="B34" s="19" t="n"/>
      <c r="C34" s="19" t="n"/>
      <c r="D34" s="9">
        <f>IF(C34="","",IFERROR(VLOOKUP(C34,'Inventaire'!$A$6:$D$500,2,0),""))</f>
        <v/>
      </c>
      <c r="E34" s="20" t="n"/>
      <c r="F34" s="22" t="n"/>
      <c r="G34" s="28">
        <f>IF(C34="","",IFERROR(VLOOKUP(C34,'Inventaire'!$A$6:$D$500,4,0),""))</f>
        <v/>
      </c>
      <c r="H34" s="20" t="n"/>
      <c r="I34" s="20" t="n"/>
      <c r="J34" s="20" t="n"/>
    </row>
    <row r="35">
      <c r="A35" s="27" t="n"/>
      <c r="B35" s="19" t="n"/>
      <c r="C35" s="19" t="n"/>
      <c r="D35" s="9">
        <f>IF(C35="","",IFERROR(VLOOKUP(C35,'Inventaire'!$A$6:$D$500,2,0),""))</f>
        <v/>
      </c>
      <c r="E35" s="20" t="n"/>
      <c r="F35" s="22" t="n"/>
      <c r="G35" s="28">
        <f>IF(C35="","",IFERROR(VLOOKUP(C35,'Inventaire'!$A$6:$D$500,4,0),""))</f>
        <v/>
      </c>
      <c r="H35" s="20" t="n"/>
      <c r="I35" s="20" t="n"/>
      <c r="J35" s="20" t="n"/>
    </row>
    <row r="36">
      <c r="A36" s="27" t="n"/>
      <c r="B36" s="19" t="n"/>
      <c r="C36" s="19" t="n"/>
      <c r="D36" s="9">
        <f>IF(C36="","",IFERROR(VLOOKUP(C36,'Inventaire'!$A$6:$D$500,2,0),""))</f>
        <v/>
      </c>
      <c r="E36" s="20" t="n"/>
      <c r="F36" s="22" t="n"/>
      <c r="G36" s="28">
        <f>IF(C36="","",IFERROR(VLOOKUP(C36,'Inventaire'!$A$6:$D$500,4,0),""))</f>
        <v/>
      </c>
      <c r="H36" s="20" t="n"/>
      <c r="I36" s="20" t="n"/>
      <c r="J36" s="20" t="n"/>
    </row>
    <row r="37">
      <c r="A37" s="27" t="n"/>
      <c r="B37" s="19" t="n"/>
      <c r="C37" s="19" t="n"/>
      <c r="D37" s="9">
        <f>IF(C37="","",IFERROR(VLOOKUP(C37,'Inventaire'!$A$6:$D$500,2,0),""))</f>
        <v/>
      </c>
      <c r="E37" s="20" t="n"/>
      <c r="F37" s="22" t="n"/>
      <c r="G37" s="28">
        <f>IF(C37="","",IFERROR(VLOOKUP(C37,'Inventaire'!$A$6:$D$500,4,0),""))</f>
        <v/>
      </c>
      <c r="H37" s="20" t="n"/>
      <c r="I37" s="20" t="n"/>
      <c r="J37" s="20" t="n"/>
    </row>
    <row r="38">
      <c r="A38" s="27" t="n"/>
      <c r="B38" s="19" t="n"/>
      <c r="C38" s="19" t="n"/>
      <c r="D38" s="9">
        <f>IF(C38="","",IFERROR(VLOOKUP(C38,'Inventaire'!$A$6:$D$500,2,0),""))</f>
        <v/>
      </c>
      <c r="E38" s="20" t="n"/>
      <c r="F38" s="22" t="n"/>
      <c r="G38" s="28">
        <f>IF(C38="","",IFERROR(VLOOKUP(C38,'Inventaire'!$A$6:$D$500,4,0),""))</f>
        <v/>
      </c>
      <c r="H38" s="20" t="n"/>
      <c r="I38" s="20" t="n"/>
      <c r="J38" s="20" t="n"/>
    </row>
    <row r="39">
      <c r="A39" s="27" t="n"/>
      <c r="B39" s="19" t="n"/>
      <c r="C39" s="19" t="n"/>
      <c r="D39" s="9">
        <f>IF(C39="","",IFERROR(VLOOKUP(C39,'Inventaire'!$A$6:$D$500,2,0),""))</f>
        <v/>
      </c>
      <c r="E39" s="20" t="n"/>
      <c r="F39" s="22" t="n"/>
      <c r="G39" s="28">
        <f>IF(C39="","",IFERROR(VLOOKUP(C39,'Inventaire'!$A$6:$D$500,4,0),""))</f>
        <v/>
      </c>
      <c r="H39" s="20" t="n"/>
      <c r="I39" s="20" t="n"/>
      <c r="J39" s="20" t="n"/>
    </row>
    <row r="40">
      <c r="A40" s="27" t="n"/>
      <c r="B40" s="19" t="n"/>
      <c r="C40" s="19" t="n"/>
      <c r="D40" s="9">
        <f>IF(C40="","",IFERROR(VLOOKUP(C40,'Inventaire'!$A$6:$D$500,2,0),""))</f>
        <v/>
      </c>
      <c r="E40" s="20" t="n"/>
      <c r="F40" s="22" t="n"/>
      <c r="G40" s="28">
        <f>IF(C40="","",IFERROR(VLOOKUP(C40,'Inventaire'!$A$6:$D$500,4,0),""))</f>
        <v/>
      </c>
      <c r="H40" s="20" t="n"/>
      <c r="I40" s="20" t="n"/>
      <c r="J40" s="20" t="n"/>
    </row>
    <row r="41">
      <c r="A41" s="27" t="n"/>
      <c r="B41" s="19" t="n"/>
      <c r="C41" s="19" t="n"/>
      <c r="D41" s="9">
        <f>IF(C41="","",IFERROR(VLOOKUP(C41,'Inventaire'!$A$6:$D$500,2,0),""))</f>
        <v/>
      </c>
      <c r="E41" s="20" t="n"/>
      <c r="F41" s="22" t="n"/>
      <c r="G41" s="28">
        <f>IF(C41="","",IFERROR(VLOOKUP(C41,'Inventaire'!$A$6:$D$500,4,0),""))</f>
        <v/>
      </c>
      <c r="H41" s="20" t="n"/>
      <c r="I41" s="20" t="n"/>
      <c r="J41" s="20" t="n"/>
    </row>
    <row r="42">
      <c r="A42" s="27" t="n"/>
      <c r="B42" s="19" t="n"/>
      <c r="C42" s="19" t="n"/>
      <c r="D42" s="9">
        <f>IF(C42="","",IFERROR(VLOOKUP(C42,'Inventaire'!$A$6:$D$500,2,0),""))</f>
        <v/>
      </c>
      <c r="E42" s="20" t="n"/>
      <c r="F42" s="22" t="n"/>
      <c r="G42" s="28">
        <f>IF(C42="","",IFERROR(VLOOKUP(C42,'Inventaire'!$A$6:$D$500,4,0),""))</f>
        <v/>
      </c>
      <c r="H42" s="20" t="n"/>
      <c r="I42" s="20" t="n"/>
      <c r="J42" s="20" t="n"/>
    </row>
    <row r="43">
      <c r="A43" s="27" t="n"/>
      <c r="B43" s="19" t="n"/>
      <c r="C43" s="19" t="n"/>
      <c r="D43" s="9">
        <f>IF(C43="","",IFERROR(VLOOKUP(C43,'Inventaire'!$A$6:$D$500,2,0),""))</f>
        <v/>
      </c>
      <c r="E43" s="20" t="n"/>
      <c r="F43" s="22" t="n"/>
      <c r="G43" s="28">
        <f>IF(C43="","",IFERROR(VLOOKUP(C43,'Inventaire'!$A$6:$D$500,4,0),""))</f>
        <v/>
      </c>
      <c r="H43" s="20" t="n"/>
      <c r="I43" s="20" t="n"/>
      <c r="J43" s="20" t="n"/>
    </row>
    <row r="44">
      <c r="A44" s="27" t="n"/>
      <c r="B44" s="19" t="n"/>
      <c r="C44" s="19" t="n"/>
      <c r="D44" s="9">
        <f>IF(C44="","",IFERROR(VLOOKUP(C44,'Inventaire'!$A$6:$D$500,2,0),""))</f>
        <v/>
      </c>
      <c r="E44" s="20" t="n"/>
      <c r="F44" s="22" t="n"/>
      <c r="G44" s="28">
        <f>IF(C44="","",IFERROR(VLOOKUP(C44,'Inventaire'!$A$6:$D$500,4,0),""))</f>
        <v/>
      </c>
      <c r="H44" s="20" t="n"/>
      <c r="I44" s="20" t="n"/>
      <c r="J44" s="20" t="n"/>
    </row>
    <row r="45">
      <c r="A45" s="27" t="n"/>
      <c r="B45" s="19" t="n"/>
      <c r="C45" s="19" t="n"/>
      <c r="D45" s="9">
        <f>IF(C45="","",IFERROR(VLOOKUP(C45,'Inventaire'!$A$6:$D$500,2,0),""))</f>
        <v/>
      </c>
      <c r="E45" s="20" t="n"/>
      <c r="F45" s="22" t="n"/>
      <c r="G45" s="28">
        <f>IF(C45="","",IFERROR(VLOOKUP(C45,'Inventaire'!$A$6:$D$500,4,0),""))</f>
        <v/>
      </c>
      <c r="H45" s="20" t="n"/>
      <c r="I45" s="20" t="n"/>
      <c r="J45" s="20" t="n"/>
    </row>
    <row r="46">
      <c r="A46" s="27" t="n"/>
      <c r="B46" s="19" t="n"/>
      <c r="C46" s="19" t="n"/>
      <c r="D46" s="9">
        <f>IF(C46="","",IFERROR(VLOOKUP(C46,'Inventaire'!$A$6:$D$500,2,0),""))</f>
        <v/>
      </c>
      <c r="E46" s="20" t="n"/>
      <c r="F46" s="22" t="n"/>
      <c r="G46" s="28">
        <f>IF(C46="","",IFERROR(VLOOKUP(C46,'Inventaire'!$A$6:$D$500,4,0),""))</f>
        <v/>
      </c>
      <c r="H46" s="20" t="n"/>
      <c r="I46" s="20" t="n"/>
      <c r="J46" s="20" t="n"/>
    </row>
    <row r="47">
      <c r="A47" s="27" t="n"/>
      <c r="B47" s="19" t="n"/>
      <c r="C47" s="19" t="n"/>
      <c r="D47" s="9">
        <f>IF(C47="","",IFERROR(VLOOKUP(C47,'Inventaire'!$A$6:$D$500,2,0),""))</f>
        <v/>
      </c>
      <c r="E47" s="20" t="n"/>
      <c r="F47" s="22" t="n"/>
      <c r="G47" s="28">
        <f>IF(C47="","",IFERROR(VLOOKUP(C47,'Inventaire'!$A$6:$D$500,4,0),""))</f>
        <v/>
      </c>
      <c r="H47" s="20" t="n"/>
      <c r="I47" s="20" t="n"/>
      <c r="J47" s="20" t="n"/>
    </row>
    <row r="48">
      <c r="A48" s="27" t="n"/>
      <c r="B48" s="19" t="n"/>
      <c r="C48" s="19" t="n"/>
      <c r="D48" s="9">
        <f>IF(C48="","",IFERROR(VLOOKUP(C48,'Inventaire'!$A$6:$D$500,2,0),""))</f>
        <v/>
      </c>
      <c r="E48" s="20" t="n"/>
      <c r="F48" s="22" t="n"/>
      <c r="G48" s="28">
        <f>IF(C48="","",IFERROR(VLOOKUP(C48,'Inventaire'!$A$6:$D$500,4,0),""))</f>
        <v/>
      </c>
      <c r="H48" s="20" t="n"/>
      <c r="I48" s="20" t="n"/>
      <c r="J48" s="20" t="n"/>
    </row>
    <row r="49">
      <c r="A49" s="27" t="n"/>
      <c r="B49" s="19" t="n"/>
      <c r="C49" s="19" t="n"/>
      <c r="D49" s="9">
        <f>IF(C49="","",IFERROR(VLOOKUP(C49,'Inventaire'!$A$6:$D$500,2,0),""))</f>
        <v/>
      </c>
      <c r="E49" s="20" t="n"/>
      <c r="F49" s="22" t="n"/>
      <c r="G49" s="28">
        <f>IF(C49="","",IFERROR(VLOOKUP(C49,'Inventaire'!$A$6:$D$500,4,0),""))</f>
        <v/>
      </c>
      <c r="H49" s="20" t="n"/>
      <c r="I49" s="20" t="n"/>
      <c r="J49" s="20" t="n"/>
    </row>
    <row r="50">
      <c r="A50" s="27" t="n"/>
      <c r="B50" s="19" t="n"/>
      <c r="C50" s="19" t="n"/>
      <c r="D50" s="9">
        <f>IF(C50="","",IFERROR(VLOOKUP(C50,'Inventaire'!$A$6:$D$500,2,0),""))</f>
        <v/>
      </c>
      <c r="E50" s="20" t="n"/>
      <c r="F50" s="22" t="n"/>
      <c r="G50" s="28">
        <f>IF(C50="","",IFERROR(VLOOKUP(C50,'Inventaire'!$A$6:$D$500,4,0),""))</f>
        <v/>
      </c>
      <c r="H50" s="20" t="n"/>
      <c r="I50" s="20" t="n"/>
      <c r="J50" s="20" t="n"/>
    </row>
    <row r="51">
      <c r="A51" s="27" t="n"/>
      <c r="B51" s="19" t="n"/>
      <c r="C51" s="19" t="n"/>
      <c r="D51" s="9">
        <f>IF(C51="","",IFERROR(VLOOKUP(C51,'Inventaire'!$A$6:$D$500,2,0),""))</f>
        <v/>
      </c>
      <c r="E51" s="20" t="n"/>
      <c r="F51" s="22" t="n"/>
      <c r="G51" s="28">
        <f>IF(C51="","",IFERROR(VLOOKUP(C51,'Inventaire'!$A$6:$D$500,4,0),""))</f>
        <v/>
      </c>
      <c r="H51" s="20" t="n"/>
      <c r="I51" s="20" t="n"/>
      <c r="J51" s="20" t="n"/>
    </row>
    <row r="52">
      <c r="A52" s="27" t="n"/>
      <c r="B52" s="19" t="n"/>
      <c r="C52" s="19" t="n"/>
      <c r="D52" s="9">
        <f>IF(C52="","",IFERROR(VLOOKUP(C52,'Inventaire'!$A$6:$D$500,2,0),""))</f>
        <v/>
      </c>
      <c r="E52" s="20" t="n"/>
      <c r="F52" s="22" t="n"/>
      <c r="G52" s="28">
        <f>IF(C52="","",IFERROR(VLOOKUP(C52,'Inventaire'!$A$6:$D$500,4,0),""))</f>
        <v/>
      </c>
      <c r="H52" s="20" t="n"/>
      <c r="I52" s="20" t="n"/>
      <c r="J52" s="20" t="n"/>
    </row>
    <row r="53">
      <c r="A53" s="27" t="n"/>
      <c r="B53" s="19" t="n"/>
      <c r="C53" s="19" t="n"/>
      <c r="D53" s="9">
        <f>IF(C53="","",IFERROR(VLOOKUP(C53,'Inventaire'!$A$6:$D$500,2,0),""))</f>
        <v/>
      </c>
      <c r="E53" s="20" t="n"/>
      <c r="F53" s="22" t="n"/>
      <c r="G53" s="28">
        <f>IF(C53="","",IFERROR(VLOOKUP(C53,'Inventaire'!$A$6:$D$500,4,0),""))</f>
        <v/>
      </c>
      <c r="H53" s="20" t="n"/>
      <c r="I53" s="20" t="n"/>
      <c r="J53" s="20" t="n"/>
    </row>
    <row r="54">
      <c r="A54" s="27" t="n"/>
      <c r="B54" s="19" t="n"/>
      <c r="C54" s="19" t="n"/>
      <c r="D54" s="9">
        <f>IF(C54="","",IFERROR(VLOOKUP(C54,'Inventaire'!$A$6:$D$500,2,0),""))</f>
        <v/>
      </c>
      <c r="E54" s="20" t="n"/>
      <c r="F54" s="22" t="n"/>
      <c r="G54" s="28">
        <f>IF(C54="","",IFERROR(VLOOKUP(C54,'Inventaire'!$A$6:$D$500,4,0),""))</f>
        <v/>
      </c>
      <c r="H54" s="20" t="n"/>
      <c r="I54" s="20" t="n"/>
      <c r="J54" s="20" t="n"/>
    </row>
    <row r="55">
      <c r="A55" s="27" t="n"/>
      <c r="B55" s="19" t="n"/>
      <c r="C55" s="19" t="n"/>
      <c r="D55" s="9">
        <f>IF(C55="","",IFERROR(VLOOKUP(C55,'Inventaire'!$A$6:$D$500,2,0),""))</f>
        <v/>
      </c>
      <c r="E55" s="20" t="n"/>
      <c r="F55" s="22" t="n"/>
      <c r="G55" s="28">
        <f>IF(C55="","",IFERROR(VLOOKUP(C55,'Inventaire'!$A$6:$D$500,4,0),""))</f>
        <v/>
      </c>
      <c r="H55" s="20" t="n"/>
      <c r="I55" s="20" t="n"/>
      <c r="J55" s="20" t="n"/>
    </row>
    <row r="56">
      <c r="A56" s="27" t="n"/>
      <c r="B56" s="19" t="n"/>
      <c r="C56" s="19" t="n"/>
      <c r="D56" s="9">
        <f>IF(C56="","",IFERROR(VLOOKUP(C56,'Inventaire'!$A$6:$D$500,2,0),""))</f>
        <v/>
      </c>
      <c r="E56" s="20" t="n"/>
      <c r="F56" s="22" t="n"/>
      <c r="G56" s="28">
        <f>IF(C56="","",IFERROR(VLOOKUP(C56,'Inventaire'!$A$6:$D$500,4,0),""))</f>
        <v/>
      </c>
      <c r="H56" s="20" t="n"/>
      <c r="I56" s="20" t="n"/>
      <c r="J56" s="20" t="n"/>
    </row>
    <row r="57">
      <c r="A57" s="27" t="n"/>
      <c r="B57" s="19" t="n"/>
      <c r="C57" s="19" t="n"/>
      <c r="D57" s="9">
        <f>IF(C57="","",IFERROR(VLOOKUP(C57,'Inventaire'!$A$6:$D$500,2,0),""))</f>
        <v/>
      </c>
      <c r="E57" s="20" t="n"/>
      <c r="F57" s="22" t="n"/>
      <c r="G57" s="28">
        <f>IF(C57="","",IFERROR(VLOOKUP(C57,'Inventaire'!$A$6:$D$500,4,0),""))</f>
        <v/>
      </c>
      <c r="H57" s="20" t="n"/>
      <c r="I57" s="20" t="n"/>
      <c r="J57" s="20" t="n"/>
    </row>
    <row r="58">
      <c r="A58" s="27" t="n"/>
      <c r="B58" s="19" t="n"/>
      <c r="C58" s="19" t="n"/>
      <c r="D58" s="9">
        <f>IF(C58="","",IFERROR(VLOOKUP(C58,'Inventaire'!$A$6:$D$500,2,0),""))</f>
        <v/>
      </c>
      <c r="E58" s="20" t="n"/>
      <c r="F58" s="22" t="n"/>
      <c r="G58" s="28">
        <f>IF(C58="","",IFERROR(VLOOKUP(C58,'Inventaire'!$A$6:$D$500,4,0),""))</f>
        <v/>
      </c>
      <c r="H58" s="20" t="n"/>
      <c r="I58" s="20" t="n"/>
      <c r="J58" s="20" t="n"/>
    </row>
    <row r="59">
      <c r="A59" s="27" t="n"/>
      <c r="B59" s="19" t="n"/>
      <c r="C59" s="19" t="n"/>
      <c r="D59" s="9">
        <f>IF(C59="","",IFERROR(VLOOKUP(C59,'Inventaire'!$A$6:$D$500,2,0),""))</f>
        <v/>
      </c>
      <c r="E59" s="20" t="n"/>
      <c r="F59" s="22" t="n"/>
      <c r="G59" s="28">
        <f>IF(C59="","",IFERROR(VLOOKUP(C59,'Inventaire'!$A$6:$D$500,4,0),""))</f>
        <v/>
      </c>
      <c r="H59" s="20" t="n"/>
      <c r="I59" s="20" t="n"/>
      <c r="J59" s="20" t="n"/>
    </row>
    <row r="60">
      <c r="A60" s="27" t="n"/>
      <c r="B60" s="19" t="n"/>
      <c r="C60" s="19" t="n"/>
      <c r="D60" s="9">
        <f>IF(C60="","",IFERROR(VLOOKUP(C60,'Inventaire'!$A$6:$D$500,2,0),""))</f>
        <v/>
      </c>
      <c r="E60" s="20" t="n"/>
      <c r="F60" s="22" t="n"/>
      <c r="G60" s="28">
        <f>IF(C60="","",IFERROR(VLOOKUP(C60,'Inventaire'!$A$6:$D$500,4,0),""))</f>
        <v/>
      </c>
      <c r="H60" s="20" t="n"/>
      <c r="I60" s="20" t="n"/>
      <c r="J60" s="20" t="n"/>
    </row>
    <row r="61">
      <c r="A61" s="27" t="n"/>
      <c r="B61" s="19" t="n"/>
      <c r="C61" s="19" t="n"/>
      <c r="D61" s="9">
        <f>IF(C61="","",IFERROR(VLOOKUP(C61,'Inventaire'!$A$6:$D$500,2,0),""))</f>
        <v/>
      </c>
      <c r="E61" s="20" t="n"/>
      <c r="F61" s="22" t="n"/>
      <c r="G61" s="28">
        <f>IF(C61="","",IFERROR(VLOOKUP(C61,'Inventaire'!$A$6:$D$500,4,0),""))</f>
        <v/>
      </c>
      <c r="H61" s="20" t="n"/>
      <c r="I61" s="20" t="n"/>
      <c r="J61" s="20" t="n"/>
    </row>
    <row r="62">
      <c r="A62" s="27" t="n"/>
      <c r="B62" s="19" t="n"/>
      <c r="C62" s="19" t="n"/>
      <c r="D62" s="9">
        <f>IF(C62="","",IFERROR(VLOOKUP(C62,'Inventaire'!$A$6:$D$500,2,0),""))</f>
        <v/>
      </c>
      <c r="E62" s="20" t="n"/>
      <c r="F62" s="22" t="n"/>
      <c r="G62" s="28">
        <f>IF(C62="","",IFERROR(VLOOKUP(C62,'Inventaire'!$A$6:$D$500,4,0),""))</f>
        <v/>
      </c>
      <c r="H62" s="20" t="n"/>
      <c r="I62" s="20" t="n"/>
      <c r="J62" s="20" t="n"/>
    </row>
    <row r="63">
      <c r="A63" s="27" t="n"/>
      <c r="B63" s="19" t="n"/>
      <c r="C63" s="19" t="n"/>
      <c r="D63" s="9">
        <f>IF(C63="","",IFERROR(VLOOKUP(C63,'Inventaire'!$A$6:$D$500,2,0),""))</f>
        <v/>
      </c>
      <c r="E63" s="20" t="n"/>
      <c r="F63" s="22" t="n"/>
      <c r="G63" s="28">
        <f>IF(C63="","",IFERROR(VLOOKUP(C63,'Inventaire'!$A$6:$D$500,4,0),""))</f>
        <v/>
      </c>
      <c r="H63" s="20" t="n"/>
      <c r="I63" s="20" t="n"/>
      <c r="J63" s="20" t="n"/>
    </row>
    <row r="64">
      <c r="A64" s="27" t="n"/>
      <c r="B64" s="19" t="n"/>
      <c r="C64" s="19" t="n"/>
      <c r="D64" s="9">
        <f>IF(C64="","",IFERROR(VLOOKUP(C64,'Inventaire'!$A$6:$D$500,2,0),""))</f>
        <v/>
      </c>
      <c r="E64" s="20" t="n"/>
      <c r="F64" s="22" t="n"/>
      <c r="G64" s="28">
        <f>IF(C64="","",IFERROR(VLOOKUP(C64,'Inventaire'!$A$6:$D$500,4,0),""))</f>
        <v/>
      </c>
      <c r="H64" s="20" t="n"/>
      <c r="I64" s="20" t="n"/>
      <c r="J64" s="20" t="n"/>
    </row>
    <row r="65">
      <c r="A65" s="27" t="n"/>
      <c r="B65" s="19" t="n"/>
      <c r="C65" s="19" t="n"/>
      <c r="D65" s="9">
        <f>IF(C65="","",IFERROR(VLOOKUP(C65,'Inventaire'!$A$6:$D$500,2,0),""))</f>
        <v/>
      </c>
      <c r="E65" s="20" t="n"/>
      <c r="F65" s="22" t="n"/>
      <c r="G65" s="28">
        <f>IF(C65="","",IFERROR(VLOOKUP(C65,'Inventaire'!$A$6:$D$500,4,0),""))</f>
        <v/>
      </c>
      <c r="H65" s="20" t="n"/>
      <c r="I65" s="20" t="n"/>
      <c r="J65" s="20" t="n"/>
    </row>
    <row r="66">
      <c r="A66" s="27" t="n"/>
      <c r="B66" s="19" t="n"/>
      <c r="C66" s="19" t="n"/>
      <c r="D66" s="9">
        <f>IF(C66="","",IFERROR(VLOOKUP(C66,'Inventaire'!$A$6:$D$500,2,0),""))</f>
        <v/>
      </c>
      <c r="E66" s="20" t="n"/>
      <c r="F66" s="22" t="n"/>
      <c r="G66" s="28">
        <f>IF(C66="","",IFERROR(VLOOKUP(C66,'Inventaire'!$A$6:$D$500,4,0),""))</f>
        <v/>
      </c>
      <c r="H66" s="20" t="n"/>
      <c r="I66" s="20" t="n"/>
      <c r="J66" s="20" t="n"/>
    </row>
    <row r="67">
      <c r="A67" s="27" t="n"/>
      <c r="B67" s="19" t="n"/>
      <c r="C67" s="19" t="n"/>
      <c r="D67" s="9">
        <f>IF(C67="","",IFERROR(VLOOKUP(C67,'Inventaire'!$A$6:$D$500,2,0),""))</f>
        <v/>
      </c>
      <c r="E67" s="20" t="n"/>
      <c r="F67" s="22" t="n"/>
      <c r="G67" s="28">
        <f>IF(C67="","",IFERROR(VLOOKUP(C67,'Inventaire'!$A$6:$D$500,4,0),""))</f>
        <v/>
      </c>
      <c r="H67" s="20" t="n"/>
      <c r="I67" s="20" t="n"/>
      <c r="J67" s="20" t="n"/>
    </row>
    <row r="68">
      <c r="A68" s="27" t="n"/>
      <c r="B68" s="19" t="n"/>
      <c r="C68" s="19" t="n"/>
      <c r="D68" s="9">
        <f>IF(C68="","",IFERROR(VLOOKUP(C68,'Inventaire'!$A$6:$D$500,2,0),""))</f>
        <v/>
      </c>
      <c r="E68" s="20" t="n"/>
      <c r="F68" s="22" t="n"/>
      <c r="G68" s="28">
        <f>IF(C68="","",IFERROR(VLOOKUP(C68,'Inventaire'!$A$6:$D$500,4,0),""))</f>
        <v/>
      </c>
      <c r="H68" s="20" t="n"/>
      <c r="I68" s="20" t="n"/>
      <c r="J68" s="20" t="n"/>
    </row>
    <row r="69">
      <c r="A69" s="27" t="n"/>
      <c r="B69" s="19" t="n"/>
      <c r="C69" s="19" t="n"/>
      <c r="D69" s="9">
        <f>IF(C69="","",IFERROR(VLOOKUP(C69,'Inventaire'!$A$6:$D$500,2,0),""))</f>
        <v/>
      </c>
      <c r="E69" s="20" t="n"/>
      <c r="F69" s="22" t="n"/>
      <c r="G69" s="28">
        <f>IF(C69="","",IFERROR(VLOOKUP(C69,'Inventaire'!$A$6:$D$500,4,0),""))</f>
        <v/>
      </c>
      <c r="H69" s="20" t="n"/>
      <c r="I69" s="20" t="n"/>
      <c r="J69" s="20" t="n"/>
    </row>
    <row r="70">
      <c r="A70" s="27" t="n"/>
      <c r="B70" s="19" t="n"/>
      <c r="C70" s="19" t="n"/>
      <c r="D70" s="9">
        <f>IF(C70="","",IFERROR(VLOOKUP(C70,'Inventaire'!$A$6:$D$500,2,0),""))</f>
        <v/>
      </c>
      <c r="E70" s="20" t="n"/>
      <c r="F70" s="22" t="n"/>
      <c r="G70" s="28">
        <f>IF(C70="","",IFERROR(VLOOKUP(C70,'Inventaire'!$A$6:$D$500,4,0),""))</f>
        <v/>
      </c>
      <c r="H70" s="20" t="n"/>
      <c r="I70" s="20" t="n"/>
      <c r="J70" s="20" t="n"/>
    </row>
    <row r="71">
      <c r="A71" s="27" t="n"/>
      <c r="B71" s="19" t="n"/>
      <c r="C71" s="19" t="n"/>
      <c r="D71" s="9">
        <f>IF(C71="","",IFERROR(VLOOKUP(C71,'Inventaire'!$A$6:$D$500,2,0),""))</f>
        <v/>
      </c>
      <c r="E71" s="20" t="n"/>
      <c r="F71" s="22" t="n"/>
      <c r="G71" s="28">
        <f>IF(C71="","",IFERROR(VLOOKUP(C71,'Inventaire'!$A$6:$D$500,4,0),""))</f>
        <v/>
      </c>
      <c r="H71" s="20" t="n"/>
      <c r="I71" s="20" t="n"/>
      <c r="J71" s="20" t="n"/>
    </row>
    <row r="72">
      <c r="A72" s="27" t="n"/>
      <c r="B72" s="19" t="n"/>
      <c r="C72" s="19" t="n"/>
      <c r="D72" s="9">
        <f>IF(C72="","",IFERROR(VLOOKUP(C72,'Inventaire'!$A$6:$D$500,2,0),""))</f>
        <v/>
      </c>
      <c r="E72" s="20" t="n"/>
      <c r="F72" s="22" t="n"/>
      <c r="G72" s="28">
        <f>IF(C72="","",IFERROR(VLOOKUP(C72,'Inventaire'!$A$6:$D$500,4,0),""))</f>
        <v/>
      </c>
      <c r="H72" s="20" t="n"/>
      <c r="I72" s="20" t="n"/>
      <c r="J72" s="20" t="n"/>
    </row>
    <row r="73">
      <c r="A73" s="27" t="n"/>
      <c r="B73" s="19" t="n"/>
      <c r="C73" s="19" t="n"/>
      <c r="D73" s="9">
        <f>IF(C73="","",IFERROR(VLOOKUP(C73,'Inventaire'!$A$6:$D$500,2,0),""))</f>
        <v/>
      </c>
      <c r="E73" s="20" t="n"/>
      <c r="F73" s="22" t="n"/>
      <c r="G73" s="28">
        <f>IF(C73="","",IFERROR(VLOOKUP(C73,'Inventaire'!$A$6:$D$500,4,0),""))</f>
        <v/>
      </c>
      <c r="H73" s="20" t="n"/>
      <c r="I73" s="20" t="n"/>
      <c r="J73" s="20" t="n"/>
    </row>
    <row r="74">
      <c r="A74" s="27" t="n"/>
      <c r="B74" s="19" t="n"/>
      <c r="C74" s="19" t="n"/>
      <c r="D74" s="9">
        <f>IF(C74="","",IFERROR(VLOOKUP(C74,'Inventaire'!$A$6:$D$500,2,0),""))</f>
        <v/>
      </c>
      <c r="E74" s="20" t="n"/>
      <c r="F74" s="22" t="n"/>
      <c r="G74" s="28">
        <f>IF(C74="","",IFERROR(VLOOKUP(C74,'Inventaire'!$A$6:$D$500,4,0),""))</f>
        <v/>
      </c>
      <c r="H74" s="20" t="n"/>
      <c r="I74" s="20" t="n"/>
      <c r="J74" s="20" t="n"/>
    </row>
    <row r="75">
      <c r="A75" s="27" t="n"/>
      <c r="B75" s="19" t="n"/>
      <c r="C75" s="19" t="n"/>
      <c r="D75" s="9">
        <f>IF(C75="","",IFERROR(VLOOKUP(C75,'Inventaire'!$A$6:$D$500,2,0),""))</f>
        <v/>
      </c>
      <c r="E75" s="20" t="n"/>
      <c r="F75" s="22" t="n"/>
      <c r="G75" s="28">
        <f>IF(C75="","",IFERROR(VLOOKUP(C75,'Inventaire'!$A$6:$D$500,4,0),""))</f>
        <v/>
      </c>
      <c r="H75" s="20" t="n"/>
      <c r="I75" s="20" t="n"/>
      <c r="J75" s="20" t="n"/>
    </row>
    <row r="76">
      <c r="A76" s="27" t="n"/>
      <c r="B76" s="19" t="n"/>
      <c r="C76" s="19" t="n"/>
      <c r="D76" s="9">
        <f>IF(C76="","",IFERROR(VLOOKUP(C76,'Inventaire'!$A$6:$D$500,2,0),""))</f>
        <v/>
      </c>
      <c r="E76" s="20" t="n"/>
      <c r="F76" s="22" t="n"/>
      <c r="G76" s="28">
        <f>IF(C76="","",IFERROR(VLOOKUP(C76,'Inventaire'!$A$6:$D$500,4,0),""))</f>
        <v/>
      </c>
      <c r="H76" s="20" t="n"/>
      <c r="I76" s="20" t="n"/>
      <c r="J76" s="20" t="n"/>
    </row>
    <row r="77">
      <c r="A77" s="27" t="n"/>
      <c r="B77" s="19" t="n"/>
      <c r="C77" s="19" t="n"/>
      <c r="D77" s="9">
        <f>IF(C77="","",IFERROR(VLOOKUP(C77,'Inventaire'!$A$6:$D$500,2,0),""))</f>
        <v/>
      </c>
      <c r="E77" s="20" t="n"/>
      <c r="F77" s="22" t="n"/>
      <c r="G77" s="28">
        <f>IF(C77="","",IFERROR(VLOOKUP(C77,'Inventaire'!$A$6:$D$500,4,0),""))</f>
        <v/>
      </c>
      <c r="H77" s="20" t="n"/>
      <c r="I77" s="20" t="n"/>
      <c r="J77" s="20" t="n"/>
    </row>
    <row r="78">
      <c r="A78" s="27" t="n"/>
      <c r="B78" s="19" t="n"/>
      <c r="C78" s="19" t="n"/>
      <c r="D78" s="9">
        <f>IF(C78="","",IFERROR(VLOOKUP(C78,'Inventaire'!$A$6:$D$500,2,0),""))</f>
        <v/>
      </c>
      <c r="E78" s="20" t="n"/>
      <c r="F78" s="22" t="n"/>
      <c r="G78" s="28">
        <f>IF(C78="","",IFERROR(VLOOKUP(C78,'Inventaire'!$A$6:$D$500,4,0),""))</f>
        <v/>
      </c>
      <c r="H78" s="20" t="n"/>
      <c r="I78" s="20" t="n"/>
      <c r="J78" s="20" t="n"/>
    </row>
    <row r="79">
      <c r="A79" s="27" t="n"/>
      <c r="B79" s="19" t="n"/>
      <c r="C79" s="19" t="n"/>
      <c r="D79" s="9">
        <f>IF(C79="","",IFERROR(VLOOKUP(C79,'Inventaire'!$A$6:$D$500,2,0),""))</f>
        <v/>
      </c>
      <c r="E79" s="20" t="n"/>
      <c r="F79" s="22" t="n"/>
      <c r="G79" s="28">
        <f>IF(C79="","",IFERROR(VLOOKUP(C79,'Inventaire'!$A$6:$D$500,4,0),""))</f>
        <v/>
      </c>
      <c r="H79" s="20" t="n"/>
      <c r="I79" s="20" t="n"/>
      <c r="J79" s="20" t="n"/>
    </row>
    <row r="80">
      <c r="A80" s="27" t="n"/>
      <c r="B80" s="19" t="n"/>
      <c r="C80" s="19" t="n"/>
      <c r="D80" s="9">
        <f>IF(C80="","",IFERROR(VLOOKUP(C80,'Inventaire'!$A$6:$D$500,2,0),""))</f>
        <v/>
      </c>
      <c r="E80" s="20" t="n"/>
      <c r="F80" s="22" t="n"/>
      <c r="G80" s="28">
        <f>IF(C80="","",IFERROR(VLOOKUP(C80,'Inventaire'!$A$6:$D$500,4,0),""))</f>
        <v/>
      </c>
      <c r="H80" s="20" t="n"/>
      <c r="I80" s="20" t="n"/>
      <c r="J80" s="20" t="n"/>
    </row>
    <row r="81">
      <c r="A81" s="27" t="n"/>
      <c r="B81" s="19" t="n"/>
      <c r="C81" s="19" t="n"/>
      <c r="D81" s="9">
        <f>IF(C81="","",IFERROR(VLOOKUP(C81,'Inventaire'!$A$6:$D$500,2,0),""))</f>
        <v/>
      </c>
      <c r="E81" s="20" t="n"/>
      <c r="F81" s="22" t="n"/>
      <c r="G81" s="28">
        <f>IF(C81="","",IFERROR(VLOOKUP(C81,'Inventaire'!$A$6:$D$500,4,0),""))</f>
        <v/>
      </c>
      <c r="H81" s="20" t="n"/>
      <c r="I81" s="20" t="n"/>
      <c r="J81" s="20" t="n"/>
    </row>
    <row r="82">
      <c r="A82" s="27" t="n"/>
      <c r="B82" s="19" t="n"/>
      <c r="C82" s="19" t="n"/>
      <c r="D82" s="9">
        <f>IF(C82="","",IFERROR(VLOOKUP(C82,'Inventaire'!$A$6:$D$500,2,0),""))</f>
        <v/>
      </c>
      <c r="E82" s="20" t="n"/>
      <c r="F82" s="22" t="n"/>
      <c r="G82" s="28">
        <f>IF(C82="","",IFERROR(VLOOKUP(C82,'Inventaire'!$A$6:$D$500,4,0),""))</f>
        <v/>
      </c>
      <c r="H82" s="20" t="n"/>
      <c r="I82" s="20" t="n"/>
      <c r="J82" s="20" t="n"/>
    </row>
    <row r="83">
      <c r="A83" s="27" t="n"/>
      <c r="B83" s="19" t="n"/>
      <c r="C83" s="19" t="n"/>
      <c r="D83" s="9">
        <f>IF(C83="","",IFERROR(VLOOKUP(C83,'Inventaire'!$A$6:$D$500,2,0),""))</f>
        <v/>
      </c>
      <c r="E83" s="20" t="n"/>
      <c r="F83" s="22" t="n"/>
      <c r="G83" s="28">
        <f>IF(C83="","",IFERROR(VLOOKUP(C83,'Inventaire'!$A$6:$D$500,4,0),""))</f>
        <v/>
      </c>
      <c r="H83" s="20" t="n"/>
      <c r="I83" s="20" t="n"/>
      <c r="J83" s="20" t="n"/>
    </row>
    <row r="84">
      <c r="A84" s="27" t="n"/>
      <c r="B84" s="19" t="n"/>
      <c r="C84" s="19" t="n"/>
      <c r="D84" s="9">
        <f>IF(C84="","",IFERROR(VLOOKUP(C84,'Inventaire'!$A$6:$D$500,2,0),""))</f>
        <v/>
      </c>
      <c r="E84" s="20" t="n"/>
      <c r="F84" s="22" t="n"/>
      <c r="G84" s="28">
        <f>IF(C84="","",IFERROR(VLOOKUP(C84,'Inventaire'!$A$6:$D$500,4,0),""))</f>
        <v/>
      </c>
      <c r="H84" s="20" t="n"/>
      <c r="I84" s="20" t="n"/>
      <c r="J84" s="20" t="n"/>
    </row>
    <row r="85">
      <c r="A85" s="27" t="n"/>
      <c r="B85" s="19" t="n"/>
      <c r="C85" s="19" t="n"/>
      <c r="D85" s="9">
        <f>IF(C85="","",IFERROR(VLOOKUP(C85,'Inventaire'!$A$6:$D$500,2,0),""))</f>
        <v/>
      </c>
      <c r="E85" s="20" t="n"/>
      <c r="F85" s="22" t="n"/>
      <c r="G85" s="28">
        <f>IF(C85="","",IFERROR(VLOOKUP(C85,'Inventaire'!$A$6:$D$500,4,0),""))</f>
        <v/>
      </c>
      <c r="H85" s="20" t="n"/>
      <c r="I85" s="20" t="n"/>
      <c r="J85" s="20" t="n"/>
    </row>
    <row r="86">
      <c r="A86" s="27" t="n"/>
      <c r="B86" s="19" t="n"/>
      <c r="C86" s="19" t="n"/>
      <c r="D86" s="9">
        <f>IF(C86="","",IFERROR(VLOOKUP(C86,'Inventaire'!$A$6:$D$500,2,0),""))</f>
        <v/>
      </c>
      <c r="E86" s="20" t="n"/>
      <c r="F86" s="22" t="n"/>
      <c r="G86" s="28">
        <f>IF(C86="","",IFERROR(VLOOKUP(C86,'Inventaire'!$A$6:$D$500,4,0),""))</f>
        <v/>
      </c>
      <c r="H86" s="20" t="n"/>
      <c r="I86" s="20" t="n"/>
      <c r="J86" s="20" t="n"/>
    </row>
    <row r="87">
      <c r="A87" s="27" t="n"/>
      <c r="B87" s="19" t="n"/>
      <c r="C87" s="19" t="n"/>
      <c r="D87" s="9">
        <f>IF(C87="","",IFERROR(VLOOKUP(C87,'Inventaire'!$A$6:$D$500,2,0),""))</f>
        <v/>
      </c>
      <c r="E87" s="20" t="n"/>
      <c r="F87" s="22" t="n"/>
      <c r="G87" s="28">
        <f>IF(C87="","",IFERROR(VLOOKUP(C87,'Inventaire'!$A$6:$D$500,4,0),""))</f>
        <v/>
      </c>
      <c r="H87" s="20" t="n"/>
      <c r="I87" s="20" t="n"/>
      <c r="J87" s="20" t="n"/>
    </row>
    <row r="88">
      <c r="A88" s="27" t="n"/>
      <c r="B88" s="19" t="n"/>
      <c r="C88" s="19" t="n"/>
      <c r="D88" s="9">
        <f>IF(C88="","",IFERROR(VLOOKUP(C88,'Inventaire'!$A$6:$D$500,2,0),""))</f>
        <v/>
      </c>
      <c r="E88" s="20" t="n"/>
      <c r="F88" s="22" t="n"/>
      <c r="G88" s="28">
        <f>IF(C88="","",IFERROR(VLOOKUP(C88,'Inventaire'!$A$6:$D$500,4,0),""))</f>
        <v/>
      </c>
      <c r="H88" s="20" t="n"/>
      <c r="I88" s="20" t="n"/>
      <c r="J88" s="20" t="n"/>
    </row>
    <row r="89">
      <c r="A89" s="27" t="n"/>
      <c r="B89" s="19" t="n"/>
      <c r="C89" s="19" t="n"/>
      <c r="D89" s="9">
        <f>IF(C89="","",IFERROR(VLOOKUP(C89,'Inventaire'!$A$6:$D$500,2,0),""))</f>
        <v/>
      </c>
      <c r="E89" s="20" t="n"/>
      <c r="F89" s="22" t="n"/>
      <c r="G89" s="28">
        <f>IF(C89="","",IFERROR(VLOOKUP(C89,'Inventaire'!$A$6:$D$500,4,0),""))</f>
        <v/>
      </c>
      <c r="H89" s="20" t="n"/>
      <c r="I89" s="20" t="n"/>
      <c r="J89" s="20" t="n"/>
    </row>
    <row r="90">
      <c r="A90" s="27" t="n"/>
      <c r="B90" s="19" t="n"/>
      <c r="C90" s="19" t="n"/>
      <c r="D90" s="9">
        <f>IF(C90="","",IFERROR(VLOOKUP(C90,'Inventaire'!$A$6:$D$500,2,0),""))</f>
        <v/>
      </c>
      <c r="E90" s="20" t="n"/>
      <c r="F90" s="22" t="n"/>
      <c r="G90" s="28">
        <f>IF(C90="","",IFERROR(VLOOKUP(C90,'Inventaire'!$A$6:$D$500,4,0),""))</f>
        <v/>
      </c>
      <c r="H90" s="20" t="n"/>
      <c r="I90" s="20" t="n"/>
      <c r="J90" s="20" t="n"/>
    </row>
    <row r="91">
      <c r="A91" s="27" t="n"/>
      <c r="B91" s="19" t="n"/>
      <c r="C91" s="19" t="n"/>
      <c r="D91" s="9">
        <f>IF(C91="","",IFERROR(VLOOKUP(C91,'Inventaire'!$A$6:$D$500,2,0),""))</f>
        <v/>
      </c>
      <c r="E91" s="20" t="n"/>
      <c r="F91" s="22" t="n"/>
      <c r="G91" s="28">
        <f>IF(C91="","",IFERROR(VLOOKUP(C91,'Inventaire'!$A$6:$D$500,4,0),""))</f>
        <v/>
      </c>
      <c r="H91" s="20" t="n"/>
      <c r="I91" s="20" t="n"/>
      <c r="J91" s="20" t="n"/>
    </row>
    <row r="92">
      <c r="A92" s="27" t="n"/>
      <c r="B92" s="19" t="n"/>
      <c r="C92" s="19" t="n"/>
      <c r="D92" s="9">
        <f>IF(C92="","",IFERROR(VLOOKUP(C92,'Inventaire'!$A$6:$D$500,2,0),""))</f>
        <v/>
      </c>
      <c r="E92" s="20" t="n"/>
      <c r="F92" s="22" t="n"/>
      <c r="G92" s="28">
        <f>IF(C92="","",IFERROR(VLOOKUP(C92,'Inventaire'!$A$6:$D$500,4,0),""))</f>
        <v/>
      </c>
      <c r="H92" s="20" t="n"/>
      <c r="I92" s="20" t="n"/>
      <c r="J92" s="20" t="n"/>
    </row>
    <row r="93">
      <c r="A93" s="27" t="n"/>
      <c r="B93" s="19" t="n"/>
      <c r="C93" s="19" t="n"/>
      <c r="D93" s="9">
        <f>IF(C93="","",IFERROR(VLOOKUP(C93,'Inventaire'!$A$6:$D$500,2,0),""))</f>
        <v/>
      </c>
      <c r="E93" s="20" t="n"/>
      <c r="F93" s="22" t="n"/>
      <c r="G93" s="28">
        <f>IF(C93="","",IFERROR(VLOOKUP(C93,'Inventaire'!$A$6:$D$500,4,0),""))</f>
        <v/>
      </c>
      <c r="H93" s="20" t="n"/>
      <c r="I93" s="20" t="n"/>
      <c r="J93" s="20" t="n"/>
    </row>
    <row r="94">
      <c r="A94" s="27" t="n"/>
      <c r="B94" s="19" t="n"/>
      <c r="C94" s="19" t="n"/>
      <c r="D94" s="9">
        <f>IF(C94="","",IFERROR(VLOOKUP(C94,'Inventaire'!$A$6:$D$500,2,0),""))</f>
        <v/>
      </c>
      <c r="E94" s="20" t="n"/>
      <c r="F94" s="22" t="n"/>
      <c r="G94" s="28">
        <f>IF(C94="","",IFERROR(VLOOKUP(C94,'Inventaire'!$A$6:$D$500,4,0),""))</f>
        <v/>
      </c>
      <c r="H94" s="20" t="n"/>
      <c r="I94" s="20" t="n"/>
      <c r="J94" s="20" t="n"/>
    </row>
    <row r="95">
      <c r="A95" s="27" t="n"/>
      <c r="B95" s="19" t="n"/>
      <c r="C95" s="19" t="n"/>
      <c r="D95" s="9">
        <f>IF(C95="","",IFERROR(VLOOKUP(C95,'Inventaire'!$A$6:$D$500,2,0),""))</f>
        <v/>
      </c>
      <c r="E95" s="20" t="n"/>
      <c r="F95" s="22" t="n"/>
      <c r="G95" s="28">
        <f>IF(C95="","",IFERROR(VLOOKUP(C95,'Inventaire'!$A$6:$D$500,4,0),""))</f>
        <v/>
      </c>
      <c r="H95" s="20" t="n"/>
      <c r="I95" s="20" t="n"/>
      <c r="J95" s="20" t="n"/>
    </row>
    <row r="96">
      <c r="A96" s="27" t="n"/>
      <c r="B96" s="19" t="n"/>
      <c r="C96" s="19" t="n"/>
      <c r="D96" s="9">
        <f>IF(C96="","",IFERROR(VLOOKUP(C96,'Inventaire'!$A$6:$D$500,2,0),""))</f>
        <v/>
      </c>
      <c r="E96" s="20" t="n"/>
      <c r="F96" s="22" t="n"/>
      <c r="G96" s="28">
        <f>IF(C96="","",IFERROR(VLOOKUP(C96,'Inventaire'!$A$6:$D$500,4,0),""))</f>
        <v/>
      </c>
      <c r="H96" s="20" t="n"/>
      <c r="I96" s="20" t="n"/>
      <c r="J96" s="20" t="n"/>
    </row>
    <row r="97">
      <c r="A97" s="27" t="n"/>
      <c r="B97" s="19" t="n"/>
      <c r="C97" s="19" t="n"/>
      <c r="D97" s="9">
        <f>IF(C97="","",IFERROR(VLOOKUP(C97,'Inventaire'!$A$6:$D$500,2,0),""))</f>
        <v/>
      </c>
      <c r="E97" s="20" t="n"/>
      <c r="F97" s="22" t="n"/>
      <c r="G97" s="28">
        <f>IF(C97="","",IFERROR(VLOOKUP(C97,'Inventaire'!$A$6:$D$500,4,0),""))</f>
        <v/>
      </c>
      <c r="H97" s="20" t="n"/>
      <c r="I97" s="20" t="n"/>
      <c r="J97" s="20" t="n"/>
    </row>
    <row r="98">
      <c r="A98" s="27" t="n"/>
      <c r="B98" s="19" t="n"/>
      <c r="C98" s="19" t="n"/>
      <c r="D98" s="9">
        <f>IF(C98="","",IFERROR(VLOOKUP(C98,'Inventaire'!$A$6:$D$500,2,0),""))</f>
        <v/>
      </c>
      <c r="E98" s="20" t="n"/>
      <c r="F98" s="22" t="n"/>
      <c r="G98" s="28">
        <f>IF(C98="","",IFERROR(VLOOKUP(C98,'Inventaire'!$A$6:$D$500,4,0),""))</f>
        <v/>
      </c>
      <c r="H98" s="20" t="n"/>
      <c r="I98" s="20" t="n"/>
      <c r="J98" s="20" t="n"/>
    </row>
    <row r="99">
      <c r="A99" s="27" t="n"/>
      <c r="B99" s="19" t="n"/>
      <c r="C99" s="19" t="n"/>
      <c r="D99" s="9">
        <f>IF(C99="","",IFERROR(VLOOKUP(C99,'Inventaire'!$A$6:$D$500,2,0),""))</f>
        <v/>
      </c>
      <c r="E99" s="20" t="n"/>
      <c r="F99" s="22" t="n"/>
      <c r="G99" s="28">
        <f>IF(C99="","",IFERROR(VLOOKUP(C99,'Inventaire'!$A$6:$D$500,4,0),""))</f>
        <v/>
      </c>
      <c r="H99" s="20" t="n"/>
      <c r="I99" s="20" t="n"/>
      <c r="J99" s="20" t="n"/>
    </row>
    <row r="100">
      <c r="A100" s="27" t="n"/>
      <c r="B100" s="19" t="n"/>
      <c r="C100" s="19" t="n"/>
      <c r="D100" s="9">
        <f>IF(C100="","",IFERROR(VLOOKUP(C100,'Inventaire'!$A$6:$D$500,2,0),""))</f>
        <v/>
      </c>
      <c r="E100" s="20" t="n"/>
      <c r="F100" s="22" t="n"/>
      <c r="G100" s="28">
        <f>IF(C100="","",IFERROR(VLOOKUP(C100,'Inventaire'!$A$6:$D$500,4,0),""))</f>
        <v/>
      </c>
      <c r="H100" s="20" t="n"/>
      <c r="I100" s="20" t="n"/>
      <c r="J100" s="20" t="n"/>
    </row>
    <row r="101">
      <c r="A101" s="27" t="n"/>
      <c r="B101" s="19" t="n"/>
      <c r="C101" s="19" t="n"/>
      <c r="D101" s="9">
        <f>IF(C101="","",IFERROR(VLOOKUP(C101,'Inventaire'!$A$6:$D$500,2,0),""))</f>
        <v/>
      </c>
      <c r="E101" s="20" t="n"/>
      <c r="F101" s="22" t="n"/>
      <c r="G101" s="28">
        <f>IF(C101="","",IFERROR(VLOOKUP(C101,'Inventaire'!$A$6:$D$500,4,0),""))</f>
        <v/>
      </c>
      <c r="H101" s="20" t="n"/>
      <c r="I101" s="20" t="n"/>
      <c r="J101" s="20" t="n"/>
    </row>
    <row r="102">
      <c r="A102" s="27" t="n"/>
      <c r="B102" s="19" t="n"/>
      <c r="C102" s="19" t="n"/>
      <c r="D102" s="9">
        <f>IF(C102="","",IFERROR(VLOOKUP(C102,'Inventaire'!$A$6:$D$500,2,0),""))</f>
        <v/>
      </c>
      <c r="E102" s="20" t="n"/>
      <c r="F102" s="22" t="n"/>
      <c r="G102" s="28">
        <f>IF(C102="","",IFERROR(VLOOKUP(C102,'Inventaire'!$A$6:$D$500,4,0),""))</f>
        <v/>
      </c>
      <c r="H102" s="20" t="n"/>
      <c r="I102" s="20" t="n"/>
      <c r="J102" s="20" t="n"/>
    </row>
    <row r="103">
      <c r="A103" s="27" t="n"/>
      <c r="B103" s="19" t="n"/>
      <c r="C103" s="19" t="n"/>
      <c r="D103" s="9">
        <f>IF(C103="","",IFERROR(VLOOKUP(C103,'Inventaire'!$A$6:$D$500,2,0),""))</f>
        <v/>
      </c>
      <c r="E103" s="20" t="n"/>
      <c r="F103" s="22" t="n"/>
      <c r="G103" s="28">
        <f>IF(C103="","",IFERROR(VLOOKUP(C103,'Inventaire'!$A$6:$D$500,4,0),""))</f>
        <v/>
      </c>
      <c r="H103" s="20" t="n"/>
      <c r="I103" s="20" t="n"/>
      <c r="J103" s="20" t="n"/>
    </row>
    <row r="104">
      <c r="A104" s="27" t="n"/>
      <c r="B104" s="19" t="n"/>
      <c r="C104" s="19" t="n"/>
      <c r="D104" s="9">
        <f>IF(C104="","",IFERROR(VLOOKUP(C104,'Inventaire'!$A$6:$D$500,2,0),""))</f>
        <v/>
      </c>
      <c r="E104" s="20" t="n"/>
      <c r="F104" s="22" t="n"/>
      <c r="G104" s="28">
        <f>IF(C104="","",IFERROR(VLOOKUP(C104,'Inventaire'!$A$6:$D$500,4,0),""))</f>
        <v/>
      </c>
      <c r="H104" s="20" t="n"/>
      <c r="I104" s="20" t="n"/>
      <c r="J104" s="20" t="n"/>
    </row>
    <row r="105">
      <c r="A105" s="27" t="n"/>
      <c r="B105" s="19" t="n"/>
      <c r="C105" s="19" t="n"/>
      <c r="D105" s="9">
        <f>IF(C105="","",IFERROR(VLOOKUP(C105,'Inventaire'!$A$6:$D$500,2,0),""))</f>
        <v/>
      </c>
      <c r="E105" s="20" t="n"/>
      <c r="F105" s="22" t="n"/>
      <c r="G105" s="28">
        <f>IF(C105="","",IFERROR(VLOOKUP(C105,'Inventaire'!$A$6:$D$500,4,0),""))</f>
        <v/>
      </c>
      <c r="H105" s="20" t="n"/>
      <c r="I105" s="20" t="n"/>
      <c r="J105" s="20" t="n"/>
    </row>
    <row r="106">
      <c r="A106" s="27" t="n"/>
      <c r="B106" s="19" t="n"/>
      <c r="C106" s="19" t="n"/>
      <c r="D106" s="9">
        <f>IF(C106="","",IFERROR(VLOOKUP(C106,'Inventaire'!$A$6:$D$500,2,0),""))</f>
        <v/>
      </c>
      <c r="E106" s="20" t="n"/>
      <c r="F106" s="22" t="n"/>
      <c r="G106" s="28">
        <f>IF(C106="","",IFERROR(VLOOKUP(C106,'Inventaire'!$A$6:$D$500,4,0),""))</f>
        <v/>
      </c>
      <c r="H106" s="20" t="n"/>
      <c r="I106" s="20" t="n"/>
      <c r="J106" s="20" t="n"/>
    </row>
    <row r="107">
      <c r="A107" s="27" t="n"/>
      <c r="B107" s="19" t="n"/>
      <c r="C107" s="19" t="n"/>
      <c r="D107" s="9">
        <f>IF(C107="","",IFERROR(VLOOKUP(C107,'Inventaire'!$A$6:$D$500,2,0),""))</f>
        <v/>
      </c>
      <c r="E107" s="20" t="n"/>
      <c r="F107" s="22" t="n"/>
      <c r="G107" s="28">
        <f>IF(C107="","",IFERROR(VLOOKUP(C107,'Inventaire'!$A$6:$D$500,4,0),""))</f>
        <v/>
      </c>
      <c r="H107" s="20" t="n"/>
      <c r="I107" s="20" t="n"/>
      <c r="J107" s="20" t="n"/>
    </row>
    <row r="108">
      <c r="A108" s="27" t="n"/>
      <c r="B108" s="19" t="n"/>
      <c r="C108" s="19" t="n"/>
      <c r="D108" s="9">
        <f>IF(C108="","",IFERROR(VLOOKUP(C108,'Inventaire'!$A$6:$D$500,2,0),""))</f>
        <v/>
      </c>
      <c r="E108" s="20" t="n"/>
      <c r="F108" s="22" t="n"/>
      <c r="G108" s="28">
        <f>IF(C108="","",IFERROR(VLOOKUP(C108,'Inventaire'!$A$6:$D$500,4,0),""))</f>
        <v/>
      </c>
      <c r="H108" s="20" t="n"/>
      <c r="I108" s="20" t="n"/>
      <c r="J108" s="20" t="n"/>
    </row>
    <row r="109">
      <c r="A109" s="27" t="n"/>
      <c r="B109" s="19" t="n"/>
      <c r="C109" s="19" t="n"/>
      <c r="D109" s="9">
        <f>IF(C109="","",IFERROR(VLOOKUP(C109,'Inventaire'!$A$6:$D$500,2,0),""))</f>
        <v/>
      </c>
      <c r="E109" s="20" t="n"/>
      <c r="F109" s="22" t="n"/>
      <c r="G109" s="28">
        <f>IF(C109="","",IFERROR(VLOOKUP(C109,'Inventaire'!$A$6:$D$500,4,0),""))</f>
        <v/>
      </c>
      <c r="H109" s="20" t="n"/>
      <c r="I109" s="20" t="n"/>
      <c r="J109" s="20" t="n"/>
    </row>
    <row r="110">
      <c r="A110" s="27" t="n"/>
      <c r="B110" s="19" t="n"/>
      <c r="C110" s="19" t="n"/>
      <c r="D110" s="9">
        <f>IF(C110="","",IFERROR(VLOOKUP(C110,'Inventaire'!$A$6:$D$500,2,0),""))</f>
        <v/>
      </c>
      <c r="E110" s="20" t="n"/>
      <c r="F110" s="22" t="n"/>
      <c r="G110" s="28">
        <f>IF(C110="","",IFERROR(VLOOKUP(C110,'Inventaire'!$A$6:$D$500,4,0),""))</f>
        <v/>
      </c>
      <c r="H110" s="20" t="n"/>
      <c r="I110" s="20" t="n"/>
      <c r="J110" s="20" t="n"/>
    </row>
    <row r="111">
      <c r="A111" s="27" t="n"/>
      <c r="B111" s="19" t="n"/>
      <c r="C111" s="19" t="n"/>
      <c r="D111" s="9">
        <f>IF(C111="","",IFERROR(VLOOKUP(C111,'Inventaire'!$A$6:$D$500,2,0),""))</f>
        <v/>
      </c>
      <c r="E111" s="20" t="n"/>
      <c r="F111" s="22" t="n"/>
      <c r="G111" s="28">
        <f>IF(C111="","",IFERROR(VLOOKUP(C111,'Inventaire'!$A$6:$D$500,4,0),""))</f>
        <v/>
      </c>
      <c r="H111" s="20" t="n"/>
      <c r="I111" s="20" t="n"/>
      <c r="J111" s="20" t="n"/>
    </row>
    <row r="112">
      <c r="A112" s="27" t="n"/>
      <c r="B112" s="19" t="n"/>
      <c r="C112" s="19" t="n"/>
      <c r="D112" s="9">
        <f>IF(C112="","",IFERROR(VLOOKUP(C112,'Inventaire'!$A$6:$D$500,2,0),""))</f>
        <v/>
      </c>
      <c r="E112" s="20" t="n"/>
      <c r="F112" s="22" t="n"/>
      <c r="G112" s="28">
        <f>IF(C112="","",IFERROR(VLOOKUP(C112,'Inventaire'!$A$6:$D$500,4,0),""))</f>
        <v/>
      </c>
      <c r="H112" s="20" t="n"/>
      <c r="I112" s="20" t="n"/>
      <c r="J112" s="20" t="n"/>
    </row>
    <row r="113">
      <c r="A113" s="27" t="n"/>
      <c r="B113" s="19" t="n"/>
      <c r="C113" s="19" t="n"/>
      <c r="D113" s="9">
        <f>IF(C113="","",IFERROR(VLOOKUP(C113,'Inventaire'!$A$6:$D$500,2,0),""))</f>
        <v/>
      </c>
      <c r="E113" s="20" t="n"/>
      <c r="F113" s="22" t="n"/>
      <c r="G113" s="28">
        <f>IF(C113="","",IFERROR(VLOOKUP(C113,'Inventaire'!$A$6:$D$500,4,0),""))</f>
        <v/>
      </c>
      <c r="H113" s="20" t="n"/>
      <c r="I113" s="20" t="n"/>
      <c r="J113" s="20" t="n"/>
    </row>
    <row r="114">
      <c r="A114" s="27" t="n"/>
      <c r="B114" s="19" t="n"/>
      <c r="C114" s="19" t="n"/>
      <c r="D114" s="9">
        <f>IF(C114="","",IFERROR(VLOOKUP(C114,'Inventaire'!$A$6:$D$500,2,0),""))</f>
        <v/>
      </c>
      <c r="E114" s="20" t="n"/>
      <c r="F114" s="22" t="n"/>
      <c r="G114" s="28">
        <f>IF(C114="","",IFERROR(VLOOKUP(C114,'Inventaire'!$A$6:$D$500,4,0),""))</f>
        <v/>
      </c>
      <c r="H114" s="20" t="n"/>
      <c r="I114" s="20" t="n"/>
      <c r="J114" s="20" t="n"/>
    </row>
    <row r="115">
      <c r="A115" s="27" t="n"/>
      <c r="B115" s="19" t="n"/>
      <c r="C115" s="19" t="n"/>
      <c r="D115" s="9">
        <f>IF(C115="","",IFERROR(VLOOKUP(C115,'Inventaire'!$A$6:$D$500,2,0),""))</f>
        <v/>
      </c>
      <c r="E115" s="20" t="n"/>
      <c r="F115" s="22" t="n"/>
      <c r="G115" s="28">
        <f>IF(C115="","",IFERROR(VLOOKUP(C115,'Inventaire'!$A$6:$D$500,4,0),""))</f>
        <v/>
      </c>
      <c r="H115" s="20" t="n"/>
      <c r="I115" s="20" t="n"/>
      <c r="J115" s="20" t="n"/>
    </row>
    <row r="116">
      <c r="A116" s="27" t="n"/>
      <c r="B116" s="19" t="n"/>
      <c r="C116" s="19" t="n"/>
      <c r="D116" s="9">
        <f>IF(C116="","",IFERROR(VLOOKUP(C116,'Inventaire'!$A$6:$D$500,2,0),""))</f>
        <v/>
      </c>
      <c r="E116" s="20" t="n"/>
      <c r="F116" s="22" t="n"/>
      <c r="G116" s="28">
        <f>IF(C116="","",IFERROR(VLOOKUP(C116,'Inventaire'!$A$6:$D$500,4,0),""))</f>
        <v/>
      </c>
      <c r="H116" s="20" t="n"/>
      <c r="I116" s="20" t="n"/>
      <c r="J116" s="20" t="n"/>
    </row>
    <row r="117">
      <c r="A117" s="27" t="n"/>
      <c r="B117" s="19" t="n"/>
      <c r="C117" s="19" t="n"/>
      <c r="D117" s="9">
        <f>IF(C117="","",IFERROR(VLOOKUP(C117,'Inventaire'!$A$6:$D$500,2,0),""))</f>
        <v/>
      </c>
      <c r="E117" s="20" t="n"/>
      <c r="F117" s="22" t="n"/>
      <c r="G117" s="28">
        <f>IF(C117="","",IFERROR(VLOOKUP(C117,'Inventaire'!$A$6:$D$500,4,0),""))</f>
        <v/>
      </c>
      <c r="H117" s="20" t="n"/>
      <c r="I117" s="20" t="n"/>
      <c r="J117" s="20" t="n"/>
    </row>
    <row r="118">
      <c r="A118" s="27" t="n"/>
      <c r="B118" s="19" t="n"/>
      <c r="C118" s="19" t="n"/>
      <c r="D118" s="9">
        <f>IF(C118="","",IFERROR(VLOOKUP(C118,'Inventaire'!$A$6:$D$500,2,0),""))</f>
        <v/>
      </c>
      <c r="E118" s="20" t="n"/>
      <c r="F118" s="22" t="n"/>
      <c r="G118" s="28">
        <f>IF(C118="","",IFERROR(VLOOKUP(C118,'Inventaire'!$A$6:$D$500,4,0),""))</f>
        <v/>
      </c>
      <c r="H118" s="20" t="n"/>
      <c r="I118" s="20" t="n"/>
      <c r="J118" s="20" t="n"/>
    </row>
    <row r="119">
      <c r="A119" s="27" t="n"/>
      <c r="B119" s="19" t="n"/>
      <c r="C119" s="19" t="n"/>
      <c r="D119" s="9">
        <f>IF(C119="","",IFERROR(VLOOKUP(C119,'Inventaire'!$A$6:$D$500,2,0),""))</f>
        <v/>
      </c>
      <c r="E119" s="20" t="n"/>
      <c r="F119" s="22" t="n"/>
      <c r="G119" s="28">
        <f>IF(C119="","",IFERROR(VLOOKUP(C119,'Inventaire'!$A$6:$D$500,4,0),""))</f>
        <v/>
      </c>
      <c r="H119" s="20" t="n"/>
      <c r="I119" s="20" t="n"/>
      <c r="J119" s="20" t="n"/>
    </row>
    <row r="120">
      <c r="A120" s="27" t="n"/>
      <c r="B120" s="19" t="n"/>
      <c r="C120" s="19" t="n"/>
      <c r="D120" s="9">
        <f>IF(C120="","",IFERROR(VLOOKUP(C120,'Inventaire'!$A$6:$D$500,2,0),""))</f>
        <v/>
      </c>
      <c r="E120" s="20" t="n"/>
      <c r="F120" s="22" t="n"/>
      <c r="G120" s="28">
        <f>IF(C120="","",IFERROR(VLOOKUP(C120,'Inventaire'!$A$6:$D$500,4,0),""))</f>
        <v/>
      </c>
      <c r="H120" s="20" t="n"/>
      <c r="I120" s="20" t="n"/>
      <c r="J120" s="20" t="n"/>
    </row>
    <row r="121">
      <c r="A121" s="27" t="n"/>
      <c r="B121" s="19" t="n"/>
      <c r="C121" s="19" t="n"/>
      <c r="D121" s="9">
        <f>IF(C121="","",IFERROR(VLOOKUP(C121,'Inventaire'!$A$6:$D$500,2,0),""))</f>
        <v/>
      </c>
      <c r="E121" s="20" t="n"/>
      <c r="F121" s="22" t="n"/>
      <c r="G121" s="28">
        <f>IF(C121="","",IFERROR(VLOOKUP(C121,'Inventaire'!$A$6:$D$500,4,0),""))</f>
        <v/>
      </c>
      <c r="H121" s="20" t="n"/>
      <c r="I121" s="20" t="n"/>
      <c r="J121" s="20" t="n"/>
    </row>
    <row r="122">
      <c r="A122" s="27" t="n"/>
      <c r="B122" s="19" t="n"/>
      <c r="C122" s="19" t="n"/>
      <c r="D122" s="9">
        <f>IF(C122="","",IFERROR(VLOOKUP(C122,'Inventaire'!$A$6:$D$500,2,0),""))</f>
        <v/>
      </c>
      <c r="E122" s="20" t="n"/>
      <c r="F122" s="22" t="n"/>
      <c r="G122" s="28">
        <f>IF(C122="","",IFERROR(VLOOKUP(C122,'Inventaire'!$A$6:$D$500,4,0),""))</f>
        <v/>
      </c>
      <c r="H122" s="20" t="n"/>
      <c r="I122" s="20" t="n"/>
      <c r="J122" s="20" t="n"/>
    </row>
    <row r="123">
      <c r="A123" s="27" t="n"/>
      <c r="B123" s="19" t="n"/>
      <c r="C123" s="19" t="n"/>
      <c r="D123" s="9">
        <f>IF(C123="","",IFERROR(VLOOKUP(C123,'Inventaire'!$A$6:$D$500,2,0),""))</f>
        <v/>
      </c>
      <c r="E123" s="20" t="n"/>
      <c r="F123" s="22" t="n"/>
      <c r="G123" s="28">
        <f>IF(C123="","",IFERROR(VLOOKUP(C123,'Inventaire'!$A$6:$D$500,4,0),""))</f>
        <v/>
      </c>
      <c r="H123" s="20" t="n"/>
      <c r="I123" s="20" t="n"/>
      <c r="J123" s="20" t="n"/>
    </row>
    <row r="124">
      <c r="A124" s="27" t="n"/>
      <c r="B124" s="19" t="n"/>
      <c r="C124" s="19" t="n"/>
      <c r="D124" s="9">
        <f>IF(C124="","",IFERROR(VLOOKUP(C124,'Inventaire'!$A$6:$D$500,2,0),""))</f>
        <v/>
      </c>
      <c r="E124" s="20" t="n"/>
      <c r="F124" s="22" t="n"/>
      <c r="G124" s="28">
        <f>IF(C124="","",IFERROR(VLOOKUP(C124,'Inventaire'!$A$6:$D$500,4,0),""))</f>
        <v/>
      </c>
      <c r="H124" s="20" t="n"/>
      <c r="I124" s="20" t="n"/>
      <c r="J124" s="20" t="n"/>
    </row>
    <row r="125">
      <c r="A125" s="27" t="n"/>
      <c r="B125" s="19" t="n"/>
      <c r="C125" s="19" t="n"/>
      <c r="D125" s="9">
        <f>IF(C125="","",IFERROR(VLOOKUP(C125,'Inventaire'!$A$6:$D$500,2,0),""))</f>
        <v/>
      </c>
      <c r="E125" s="20" t="n"/>
      <c r="F125" s="22" t="n"/>
      <c r="G125" s="28">
        <f>IF(C125="","",IFERROR(VLOOKUP(C125,'Inventaire'!$A$6:$D$500,4,0),""))</f>
        <v/>
      </c>
      <c r="H125" s="20" t="n"/>
      <c r="I125" s="20" t="n"/>
      <c r="J125" s="20" t="n"/>
    </row>
    <row r="126">
      <c r="A126" s="27" t="n"/>
      <c r="B126" s="19" t="n"/>
      <c r="C126" s="19" t="n"/>
      <c r="D126" s="9">
        <f>IF(C126="","",IFERROR(VLOOKUP(C126,'Inventaire'!$A$6:$D$500,2,0),""))</f>
        <v/>
      </c>
      <c r="E126" s="20" t="n"/>
      <c r="F126" s="22" t="n"/>
      <c r="G126" s="28">
        <f>IF(C126="","",IFERROR(VLOOKUP(C126,'Inventaire'!$A$6:$D$500,4,0),""))</f>
        <v/>
      </c>
      <c r="H126" s="20" t="n"/>
      <c r="I126" s="20" t="n"/>
      <c r="J126" s="20" t="n"/>
    </row>
    <row r="127">
      <c r="A127" s="27" t="n"/>
      <c r="B127" s="19" t="n"/>
      <c r="C127" s="19" t="n"/>
      <c r="D127" s="9">
        <f>IF(C127="","",IFERROR(VLOOKUP(C127,'Inventaire'!$A$6:$D$500,2,0),""))</f>
        <v/>
      </c>
      <c r="E127" s="20" t="n"/>
      <c r="F127" s="22" t="n"/>
      <c r="G127" s="28">
        <f>IF(C127="","",IFERROR(VLOOKUP(C127,'Inventaire'!$A$6:$D$500,4,0),""))</f>
        <v/>
      </c>
      <c r="H127" s="20" t="n"/>
      <c r="I127" s="20" t="n"/>
      <c r="J127" s="20" t="n"/>
    </row>
    <row r="128">
      <c r="A128" s="27" t="n"/>
      <c r="B128" s="19" t="n"/>
      <c r="C128" s="19" t="n"/>
      <c r="D128" s="9">
        <f>IF(C128="","",IFERROR(VLOOKUP(C128,'Inventaire'!$A$6:$D$500,2,0),""))</f>
        <v/>
      </c>
      <c r="E128" s="20" t="n"/>
      <c r="F128" s="22" t="n"/>
      <c r="G128" s="28">
        <f>IF(C128="","",IFERROR(VLOOKUP(C128,'Inventaire'!$A$6:$D$500,4,0),""))</f>
        <v/>
      </c>
      <c r="H128" s="20" t="n"/>
      <c r="I128" s="20" t="n"/>
      <c r="J128" s="20" t="n"/>
    </row>
    <row r="129">
      <c r="A129" s="27" t="n"/>
      <c r="B129" s="19" t="n"/>
      <c r="C129" s="19" t="n"/>
      <c r="D129" s="9">
        <f>IF(C129="","",IFERROR(VLOOKUP(C129,'Inventaire'!$A$6:$D$500,2,0),""))</f>
        <v/>
      </c>
      <c r="E129" s="20" t="n"/>
      <c r="F129" s="22" t="n"/>
      <c r="G129" s="28">
        <f>IF(C129="","",IFERROR(VLOOKUP(C129,'Inventaire'!$A$6:$D$500,4,0),""))</f>
        <v/>
      </c>
      <c r="H129" s="20" t="n"/>
      <c r="I129" s="20" t="n"/>
      <c r="J129" s="20" t="n"/>
    </row>
    <row r="130">
      <c r="A130" s="27" t="n"/>
      <c r="B130" s="19" t="n"/>
      <c r="C130" s="19" t="n"/>
      <c r="D130" s="9">
        <f>IF(C130="","",IFERROR(VLOOKUP(C130,'Inventaire'!$A$6:$D$500,2,0),""))</f>
        <v/>
      </c>
      <c r="E130" s="20" t="n"/>
      <c r="F130" s="22" t="n"/>
      <c r="G130" s="28">
        <f>IF(C130="","",IFERROR(VLOOKUP(C130,'Inventaire'!$A$6:$D$500,4,0),""))</f>
        <v/>
      </c>
      <c r="H130" s="20" t="n"/>
      <c r="I130" s="20" t="n"/>
      <c r="J130" s="20" t="n"/>
    </row>
    <row r="131">
      <c r="A131" s="27" t="n"/>
      <c r="B131" s="19" t="n"/>
      <c r="C131" s="19" t="n"/>
      <c r="D131" s="9">
        <f>IF(C131="","",IFERROR(VLOOKUP(C131,'Inventaire'!$A$6:$D$500,2,0),""))</f>
        <v/>
      </c>
      <c r="E131" s="20" t="n"/>
      <c r="F131" s="22" t="n"/>
      <c r="G131" s="28">
        <f>IF(C131="","",IFERROR(VLOOKUP(C131,'Inventaire'!$A$6:$D$500,4,0),""))</f>
        <v/>
      </c>
      <c r="H131" s="20" t="n"/>
      <c r="I131" s="20" t="n"/>
      <c r="J131" s="20" t="n"/>
    </row>
    <row r="132">
      <c r="A132" s="27" t="n"/>
      <c r="B132" s="19" t="n"/>
      <c r="C132" s="19" t="n"/>
      <c r="D132" s="9">
        <f>IF(C132="","",IFERROR(VLOOKUP(C132,'Inventaire'!$A$6:$D$500,2,0),""))</f>
        <v/>
      </c>
      <c r="E132" s="20" t="n"/>
      <c r="F132" s="22" t="n"/>
      <c r="G132" s="28">
        <f>IF(C132="","",IFERROR(VLOOKUP(C132,'Inventaire'!$A$6:$D$500,4,0),""))</f>
        <v/>
      </c>
      <c r="H132" s="20" t="n"/>
      <c r="I132" s="20" t="n"/>
      <c r="J132" s="20" t="n"/>
    </row>
    <row r="133">
      <c r="A133" s="27" t="n"/>
      <c r="B133" s="19" t="n"/>
      <c r="C133" s="19" t="n"/>
      <c r="D133" s="9">
        <f>IF(C133="","",IFERROR(VLOOKUP(C133,'Inventaire'!$A$6:$D$500,2,0),""))</f>
        <v/>
      </c>
      <c r="E133" s="20" t="n"/>
      <c r="F133" s="22" t="n"/>
      <c r="G133" s="28">
        <f>IF(C133="","",IFERROR(VLOOKUP(C133,'Inventaire'!$A$6:$D$500,4,0),""))</f>
        <v/>
      </c>
      <c r="H133" s="20" t="n"/>
      <c r="I133" s="20" t="n"/>
      <c r="J133" s="20" t="n"/>
    </row>
    <row r="134">
      <c r="A134" s="27" t="n"/>
      <c r="B134" s="19" t="n"/>
      <c r="C134" s="19" t="n"/>
      <c r="D134" s="9">
        <f>IF(C134="","",IFERROR(VLOOKUP(C134,'Inventaire'!$A$6:$D$500,2,0),""))</f>
        <v/>
      </c>
      <c r="E134" s="20" t="n"/>
      <c r="F134" s="22" t="n"/>
      <c r="G134" s="28">
        <f>IF(C134="","",IFERROR(VLOOKUP(C134,'Inventaire'!$A$6:$D$500,4,0),""))</f>
        <v/>
      </c>
      <c r="H134" s="20" t="n"/>
      <c r="I134" s="20" t="n"/>
      <c r="J134" s="20" t="n"/>
    </row>
    <row r="135">
      <c r="A135" s="27" t="n"/>
      <c r="B135" s="19" t="n"/>
      <c r="C135" s="19" t="n"/>
      <c r="D135" s="9">
        <f>IF(C135="","",IFERROR(VLOOKUP(C135,'Inventaire'!$A$6:$D$500,2,0),""))</f>
        <v/>
      </c>
      <c r="E135" s="20" t="n"/>
      <c r="F135" s="22" t="n"/>
      <c r="G135" s="28">
        <f>IF(C135="","",IFERROR(VLOOKUP(C135,'Inventaire'!$A$6:$D$500,4,0),""))</f>
        <v/>
      </c>
      <c r="H135" s="20" t="n"/>
      <c r="I135" s="20" t="n"/>
      <c r="J135" s="20" t="n"/>
    </row>
    <row r="136">
      <c r="A136" s="27" t="n"/>
      <c r="B136" s="19" t="n"/>
      <c r="C136" s="19" t="n"/>
      <c r="D136" s="9">
        <f>IF(C136="","",IFERROR(VLOOKUP(C136,'Inventaire'!$A$6:$D$500,2,0),""))</f>
        <v/>
      </c>
      <c r="E136" s="20" t="n"/>
      <c r="F136" s="22" t="n"/>
      <c r="G136" s="28">
        <f>IF(C136="","",IFERROR(VLOOKUP(C136,'Inventaire'!$A$6:$D$500,4,0),""))</f>
        <v/>
      </c>
      <c r="H136" s="20" t="n"/>
      <c r="I136" s="20" t="n"/>
      <c r="J136" s="20" t="n"/>
    </row>
    <row r="137">
      <c r="A137" s="27" t="n"/>
      <c r="B137" s="19" t="n"/>
      <c r="C137" s="19" t="n"/>
      <c r="D137" s="9">
        <f>IF(C137="","",IFERROR(VLOOKUP(C137,'Inventaire'!$A$6:$D$500,2,0),""))</f>
        <v/>
      </c>
      <c r="E137" s="20" t="n"/>
      <c r="F137" s="22" t="n"/>
      <c r="G137" s="28">
        <f>IF(C137="","",IFERROR(VLOOKUP(C137,'Inventaire'!$A$6:$D$500,4,0),""))</f>
        <v/>
      </c>
      <c r="H137" s="20" t="n"/>
      <c r="I137" s="20" t="n"/>
      <c r="J137" s="20" t="n"/>
    </row>
    <row r="138">
      <c r="A138" s="27" t="n"/>
      <c r="B138" s="19" t="n"/>
      <c r="C138" s="19" t="n"/>
      <c r="D138" s="9">
        <f>IF(C138="","",IFERROR(VLOOKUP(C138,'Inventaire'!$A$6:$D$500,2,0),""))</f>
        <v/>
      </c>
      <c r="E138" s="20" t="n"/>
      <c r="F138" s="22" t="n"/>
      <c r="G138" s="28">
        <f>IF(C138="","",IFERROR(VLOOKUP(C138,'Inventaire'!$A$6:$D$500,4,0),""))</f>
        <v/>
      </c>
      <c r="H138" s="20" t="n"/>
      <c r="I138" s="20" t="n"/>
      <c r="J138" s="20" t="n"/>
    </row>
    <row r="139">
      <c r="A139" s="27" t="n"/>
      <c r="B139" s="19" t="n"/>
      <c r="C139" s="19" t="n"/>
      <c r="D139" s="9">
        <f>IF(C139="","",IFERROR(VLOOKUP(C139,'Inventaire'!$A$6:$D$500,2,0),""))</f>
        <v/>
      </c>
      <c r="E139" s="20" t="n"/>
      <c r="F139" s="22" t="n"/>
      <c r="G139" s="28">
        <f>IF(C139="","",IFERROR(VLOOKUP(C139,'Inventaire'!$A$6:$D$500,4,0),""))</f>
        <v/>
      </c>
      <c r="H139" s="20" t="n"/>
      <c r="I139" s="20" t="n"/>
      <c r="J139" s="20" t="n"/>
    </row>
    <row r="140">
      <c r="A140" s="27" t="n"/>
      <c r="B140" s="19" t="n"/>
      <c r="C140" s="19" t="n"/>
      <c r="D140" s="9">
        <f>IF(C140="","",IFERROR(VLOOKUP(C140,'Inventaire'!$A$6:$D$500,2,0),""))</f>
        <v/>
      </c>
      <c r="E140" s="20" t="n"/>
      <c r="F140" s="22" t="n"/>
      <c r="G140" s="28">
        <f>IF(C140="","",IFERROR(VLOOKUP(C140,'Inventaire'!$A$6:$D$500,4,0),""))</f>
        <v/>
      </c>
      <c r="H140" s="20" t="n"/>
      <c r="I140" s="20" t="n"/>
      <c r="J140" s="20" t="n"/>
    </row>
    <row r="141">
      <c r="A141" s="27" t="n"/>
      <c r="B141" s="19" t="n"/>
      <c r="C141" s="19" t="n"/>
      <c r="D141" s="9">
        <f>IF(C141="","",IFERROR(VLOOKUP(C141,'Inventaire'!$A$6:$D$500,2,0),""))</f>
        <v/>
      </c>
      <c r="E141" s="20" t="n"/>
      <c r="F141" s="22" t="n"/>
      <c r="G141" s="28">
        <f>IF(C141="","",IFERROR(VLOOKUP(C141,'Inventaire'!$A$6:$D$500,4,0),""))</f>
        <v/>
      </c>
      <c r="H141" s="20" t="n"/>
      <c r="I141" s="20" t="n"/>
      <c r="J141" s="20" t="n"/>
    </row>
    <row r="142">
      <c r="A142" s="27" t="n"/>
      <c r="B142" s="19" t="n"/>
      <c r="C142" s="19" t="n"/>
      <c r="D142" s="9">
        <f>IF(C142="","",IFERROR(VLOOKUP(C142,'Inventaire'!$A$6:$D$500,2,0),""))</f>
        <v/>
      </c>
      <c r="E142" s="20" t="n"/>
      <c r="F142" s="22" t="n"/>
      <c r="G142" s="28">
        <f>IF(C142="","",IFERROR(VLOOKUP(C142,'Inventaire'!$A$6:$D$500,4,0),""))</f>
        <v/>
      </c>
      <c r="H142" s="20" t="n"/>
      <c r="I142" s="20" t="n"/>
      <c r="J142" s="20" t="n"/>
    </row>
    <row r="143">
      <c r="A143" s="27" t="n"/>
      <c r="B143" s="19" t="n"/>
      <c r="C143" s="19" t="n"/>
      <c r="D143" s="9">
        <f>IF(C143="","",IFERROR(VLOOKUP(C143,'Inventaire'!$A$6:$D$500,2,0),""))</f>
        <v/>
      </c>
      <c r="E143" s="20" t="n"/>
      <c r="F143" s="22" t="n"/>
      <c r="G143" s="28">
        <f>IF(C143="","",IFERROR(VLOOKUP(C143,'Inventaire'!$A$6:$D$500,4,0),""))</f>
        <v/>
      </c>
      <c r="H143" s="20" t="n"/>
      <c r="I143" s="20" t="n"/>
      <c r="J143" s="20" t="n"/>
    </row>
    <row r="144">
      <c r="A144" s="27" t="n"/>
      <c r="B144" s="19" t="n"/>
      <c r="C144" s="19" t="n"/>
      <c r="D144" s="9">
        <f>IF(C144="","",IFERROR(VLOOKUP(C144,'Inventaire'!$A$6:$D$500,2,0),""))</f>
        <v/>
      </c>
      <c r="E144" s="20" t="n"/>
      <c r="F144" s="22" t="n"/>
      <c r="G144" s="28">
        <f>IF(C144="","",IFERROR(VLOOKUP(C144,'Inventaire'!$A$6:$D$500,4,0),""))</f>
        <v/>
      </c>
      <c r="H144" s="20" t="n"/>
      <c r="I144" s="20" t="n"/>
      <c r="J144" s="20" t="n"/>
    </row>
    <row r="145">
      <c r="A145" s="27" t="n"/>
      <c r="B145" s="19" t="n"/>
      <c r="C145" s="19" t="n"/>
      <c r="D145" s="9">
        <f>IF(C145="","",IFERROR(VLOOKUP(C145,'Inventaire'!$A$6:$D$500,2,0),""))</f>
        <v/>
      </c>
      <c r="E145" s="20" t="n"/>
      <c r="F145" s="22" t="n"/>
      <c r="G145" s="28">
        <f>IF(C145="","",IFERROR(VLOOKUP(C145,'Inventaire'!$A$6:$D$500,4,0),""))</f>
        <v/>
      </c>
      <c r="H145" s="20" t="n"/>
      <c r="I145" s="20" t="n"/>
      <c r="J145" s="20" t="n"/>
    </row>
    <row r="146">
      <c r="A146" s="27" t="n"/>
      <c r="B146" s="19" t="n"/>
      <c r="C146" s="19" t="n"/>
      <c r="D146" s="9">
        <f>IF(C146="","",IFERROR(VLOOKUP(C146,'Inventaire'!$A$6:$D$500,2,0),""))</f>
        <v/>
      </c>
      <c r="E146" s="20" t="n"/>
      <c r="F146" s="22" t="n"/>
      <c r="G146" s="28">
        <f>IF(C146="","",IFERROR(VLOOKUP(C146,'Inventaire'!$A$6:$D$500,4,0),""))</f>
        <v/>
      </c>
      <c r="H146" s="20" t="n"/>
      <c r="I146" s="20" t="n"/>
      <c r="J146" s="20" t="n"/>
    </row>
    <row r="147">
      <c r="A147" s="27" t="n"/>
      <c r="B147" s="19" t="n"/>
      <c r="C147" s="19" t="n"/>
      <c r="D147" s="9">
        <f>IF(C147="","",IFERROR(VLOOKUP(C147,'Inventaire'!$A$6:$D$500,2,0),""))</f>
        <v/>
      </c>
      <c r="E147" s="20" t="n"/>
      <c r="F147" s="22" t="n"/>
      <c r="G147" s="28">
        <f>IF(C147="","",IFERROR(VLOOKUP(C147,'Inventaire'!$A$6:$D$500,4,0),""))</f>
        <v/>
      </c>
      <c r="H147" s="20" t="n"/>
      <c r="I147" s="20" t="n"/>
      <c r="J147" s="20" t="n"/>
    </row>
    <row r="148">
      <c r="A148" s="27" t="n"/>
      <c r="B148" s="19" t="n"/>
      <c r="C148" s="19" t="n"/>
      <c r="D148" s="9">
        <f>IF(C148="","",IFERROR(VLOOKUP(C148,'Inventaire'!$A$6:$D$500,2,0),""))</f>
        <v/>
      </c>
      <c r="E148" s="20" t="n"/>
      <c r="F148" s="22" t="n"/>
      <c r="G148" s="28">
        <f>IF(C148="","",IFERROR(VLOOKUP(C148,'Inventaire'!$A$6:$D$500,4,0),""))</f>
        <v/>
      </c>
      <c r="H148" s="20" t="n"/>
      <c r="I148" s="20" t="n"/>
      <c r="J148" s="20" t="n"/>
    </row>
    <row r="149">
      <c r="A149" s="27" t="n"/>
      <c r="B149" s="19" t="n"/>
      <c r="C149" s="19" t="n"/>
      <c r="D149" s="9">
        <f>IF(C149="","",IFERROR(VLOOKUP(C149,'Inventaire'!$A$6:$D$500,2,0),""))</f>
        <v/>
      </c>
      <c r="E149" s="20" t="n"/>
      <c r="F149" s="22" t="n"/>
      <c r="G149" s="28">
        <f>IF(C149="","",IFERROR(VLOOKUP(C149,'Inventaire'!$A$6:$D$500,4,0),""))</f>
        <v/>
      </c>
      <c r="H149" s="20" t="n"/>
      <c r="I149" s="20" t="n"/>
      <c r="J149" s="20" t="n"/>
    </row>
    <row r="150">
      <c r="A150" s="27" t="n"/>
      <c r="B150" s="19" t="n"/>
      <c r="C150" s="19" t="n"/>
      <c r="D150" s="9">
        <f>IF(C150="","",IFERROR(VLOOKUP(C150,'Inventaire'!$A$6:$D$500,2,0),""))</f>
        <v/>
      </c>
      <c r="E150" s="20" t="n"/>
      <c r="F150" s="22" t="n"/>
      <c r="G150" s="28">
        <f>IF(C150="","",IFERROR(VLOOKUP(C150,'Inventaire'!$A$6:$D$500,4,0),""))</f>
        <v/>
      </c>
      <c r="H150" s="20" t="n"/>
      <c r="I150" s="20" t="n"/>
      <c r="J150" s="20" t="n"/>
    </row>
    <row r="151">
      <c r="A151" s="27" t="n"/>
      <c r="B151" s="19" t="n"/>
      <c r="C151" s="19" t="n"/>
      <c r="D151" s="9">
        <f>IF(C151="","",IFERROR(VLOOKUP(C151,'Inventaire'!$A$6:$D$500,2,0),""))</f>
        <v/>
      </c>
      <c r="E151" s="20" t="n"/>
      <c r="F151" s="22" t="n"/>
      <c r="G151" s="28">
        <f>IF(C151="","",IFERROR(VLOOKUP(C151,'Inventaire'!$A$6:$D$500,4,0),""))</f>
        <v/>
      </c>
      <c r="H151" s="20" t="n"/>
      <c r="I151" s="20" t="n"/>
      <c r="J151" s="20" t="n"/>
    </row>
    <row r="152">
      <c r="A152" s="27" t="n"/>
      <c r="B152" s="19" t="n"/>
      <c r="C152" s="19" t="n"/>
      <c r="D152" s="9">
        <f>IF(C152="","",IFERROR(VLOOKUP(C152,'Inventaire'!$A$6:$D$500,2,0),""))</f>
        <v/>
      </c>
      <c r="E152" s="20" t="n"/>
      <c r="F152" s="22" t="n"/>
      <c r="G152" s="28">
        <f>IF(C152="","",IFERROR(VLOOKUP(C152,'Inventaire'!$A$6:$D$500,4,0),""))</f>
        <v/>
      </c>
      <c r="H152" s="20" t="n"/>
      <c r="I152" s="20" t="n"/>
      <c r="J152" s="20" t="n"/>
    </row>
    <row r="153">
      <c r="A153" s="27" t="n"/>
      <c r="B153" s="19" t="n"/>
      <c r="C153" s="19" t="n"/>
      <c r="D153" s="9">
        <f>IF(C153="","",IFERROR(VLOOKUP(C153,'Inventaire'!$A$6:$D$500,2,0),""))</f>
        <v/>
      </c>
      <c r="E153" s="20" t="n"/>
      <c r="F153" s="22" t="n"/>
      <c r="G153" s="28">
        <f>IF(C153="","",IFERROR(VLOOKUP(C153,'Inventaire'!$A$6:$D$500,4,0),""))</f>
        <v/>
      </c>
      <c r="H153" s="20" t="n"/>
      <c r="I153" s="20" t="n"/>
      <c r="J153" s="20" t="n"/>
    </row>
    <row r="154">
      <c r="A154" s="27" t="n"/>
      <c r="B154" s="19" t="n"/>
      <c r="C154" s="19" t="n"/>
      <c r="D154" s="9">
        <f>IF(C154="","",IFERROR(VLOOKUP(C154,'Inventaire'!$A$6:$D$500,2,0),""))</f>
        <v/>
      </c>
      <c r="E154" s="20" t="n"/>
      <c r="F154" s="22" t="n"/>
      <c r="G154" s="28">
        <f>IF(C154="","",IFERROR(VLOOKUP(C154,'Inventaire'!$A$6:$D$500,4,0),""))</f>
        <v/>
      </c>
      <c r="H154" s="20" t="n"/>
      <c r="I154" s="20" t="n"/>
      <c r="J154" s="20" t="n"/>
    </row>
    <row r="155">
      <c r="A155" s="27" t="n"/>
      <c r="B155" s="19" t="n"/>
      <c r="C155" s="19" t="n"/>
      <c r="D155" s="9">
        <f>IF(C155="","",IFERROR(VLOOKUP(C155,'Inventaire'!$A$6:$D$500,2,0),""))</f>
        <v/>
      </c>
      <c r="E155" s="20" t="n"/>
      <c r="F155" s="22" t="n"/>
      <c r="G155" s="28">
        <f>IF(C155="","",IFERROR(VLOOKUP(C155,'Inventaire'!$A$6:$D$500,4,0),""))</f>
        <v/>
      </c>
      <c r="H155" s="20" t="n"/>
      <c r="I155" s="20" t="n"/>
      <c r="J155" s="20" t="n"/>
    </row>
    <row r="156">
      <c r="A156" s="27" t="n"/>
      <c r="B156" s="19" t="n"/>
      <c r="C156" s="19" t="n"/>
      <c r="D156" s="9">
        <f>IF(C156="","",IFERROR(VLOOKUP(C156,'Inventaire'!$A$6:$D$500,2,0),""))</f>
        <v/>
      </c>
      <c r="E156" s="20" t="n"/>
      <c r="F156" s="22" t="n"/>
      <c r="G156" s="28">
        <f>IF(C156="","",IFERROR(VLOOKUP(C156,'Inventaire'!$A$6:$D$500,4,0),""))</f>
        <v/>
      </c>
      <c r="H156" s="20" t="n"/>
      <c r="I156" s="20" t="n"/>
      <c r="J156" s="20" t="n"/>
    </row>
    <row r="157">
      <c r="A157" s="27" t="n"/>
      <c r="B157" s="19" t="n"/>
      <c r="C157" s="19" t="n"/>
      <c r="D157" s="9">
        <f>IF(C157="","",IFERROR(VLOOKUP(C157,'Inventaire'!$A$6:$D$500,2,0),""))</f>
        <v/>
      </c>
      <c r="E157" s="20" t="n"/>
      <c r="F157" s="22" t="n"/>
      <c r="G157" s="28">
        <f>IF(C157="","",IFERROR(VLOOKUP(C157,'Inventaire'!$A$6:$D$500,4,0),""))</f>
        <v/>
      </c>
      <c r="H157" s="20" t="n"/>
      <c r="I157" s="20" t="n"/>
      <c r="J157" s="20" t="n"/>
    </row>
    <row r="158">
      <c r="A158" s="27" t="n"/>
      <c r="B158" s="19" t="n"/>
      <c r="C158" s="19" t="n"/>
      <c r="D158" s="9">
        <f>IF(C158="","",IFERROR(VLOOKUP(C158,'Inventaire'!$A$6:$D$500,2,0),""))</f>
        <v/>
      </c>
      <c r="E158" s="20" t="n"/>
      <c r="F158" s="22" t="n"/>
      <c r="G158" s="28">
        <f>IF(C158="","",IFERROR(VLOOKUP(C158,'Inventaire'!$A$6:$D$500,4,0),""))</f>
        <v/>
      </c>
      <c r="H158" s="20" t="n"/>
      <c r="I158" s="20" t="n"/>
      <c r="J158" s="20" t="n"/>
    </row>
    <row r="159">
      <c r="A159" s="27" t="n"/>
      <c r="B159" s="19" t="n"/>
      <c r="C159" s="19" t="n"/>
      <c r="D159" s="9">
        <f>IF(C159="","",IFERROR(VLOOKUP(C159,'Inventaire'!$A$6:$D$500,2,0),""))</f>
        <v/>
      </c>
      <c r="E159" s="20" t="n"/>
      <c r="F159" s="22" t="n"/>
      <c r="G159" s="28">
        <f>IF(C159="","",IFERROR(VLOOKUP(C159,'Inventaire'!$A$6:$D$500,4,0),""))</f>
        <v/>
      </c>
      <c r="H159" s="20" t="n"/>
      <c r="I159" s="20" t="n"/>
      <c r="J159" s="20" t="n"/>
    </row>
    <row r="160">
      <c r="A160" s="27" t="n"/>
      <c r="B160" s="19" t="n"/>
      <c r="C160" s="19" t="n"/>
      <c r="D160" s="9">
        <f>IF(C160="","",IFERROR(VLOOKUP(C160,'Inventaire'!$A$6:$D$500,2,0),""))</f>
        <v/>
      </c>
      <c r="E160" s="20" t="n"/>
      <c r="F160" s="22" t="n"/>
      <c r="G160" s="28">
        <f>IF(C160="","",IFERROR(VLOOKUP(C160,'Inventaire'!$A$6:$D$500,4,0),""))</f>
        <v/>
      </c>
      <c r="H160" s="20" t="n"/>
      <c r="I160" s="20" t="n"/>
      <c r="J160" s="20" t="n"/>
    </row>
    <row r="161">
      <c r="A161" s="27" t="n"/>
      <c r="B161" s="19" t="n"/>
      <c r="C161" s="19" t="n"/>
      <c r="D161" s="9">
        <f>IF(C161="","",IFERROR(VLOOKUP(C161,'Inventaire'!$A$6:$D$500,2,0),""))</f>
        <v/>
      </c>
      <c r="E161" s="20" t="n"/>
      <c r="F161" s="22" t="n"/>
      <c r="G161" s="28">
        <f>IF(C161="","",IFERROR(VLOOKUP(C161,'Inventaire'!$A$6:$D$500,4,0),""))</f>
        <v/>
      </c>
      <c r="H161" s="20" t="n"/>
      <c r="I161" s="20" t="n"/>
      <c r="J161" s="20" t="n"/>
    </row>
    <row r="162">
      <c r="A162" s="27" t="n"/>
      <c r="B162" s="19" t="n"/>
      <c r="C162" s="19" t="n"/>
      <c r="D162" s="9">
        <f>IF(C162="","",IFERROR(VLOOKUP(C162,'Inventaire'!$A$6:$D$500,2,0),""))</f>
        <v/>
      </c>
      <c r="E162" s="20" t="n"/>
      <c r="F162" s="22" t="n"/>
      <c r="G162" s="28">
        <f>IF(C162="","",IFERROR(VLOOKUP(C162,'Inventaire'!$A$6:$D$500,4,0),""))</f>
        <v/>
      </c>
      <c r="H162" s="20" t="n"/>
      <c r="I162" s="20" t="n"/>
      <c r="J162" s="20" t="n"/>
    </row>
    <row r="163">
      <c r="A163" s="27" t="n"/>
      <c r="B163" s="19" t="n"/>
      <c r="C163" s="19" t="n"/>
      <c r="D163" s="9">
        <f>IF(C163="","",IFERROR(VLOOKUP(C163,'Inventaire'!$A$6:$D$500,2,0),""))</f>
        <v/>
      </c>
      <c r="E163" s="20" t="n"/>
      <c r="F163" s="22" t="n"/>
      <c r="G163" s="28">
        <f>IF(C163="","",IFERROR(VLOOKUP(C163,'Inventaire'!$A$6:$D$500,4,0),""))</f>
        <v/>
      </c>
      <c r="H163" s="20" t="n"/>
      <c r="I163" s="20" t="n"/>
      <c r="J163" s="20" t="n"/>
    </row>
    <row r="164">
      <c r="A164" s="27" t="n"/>
      <c r="B164" s="19" t="n"/>
      <c r="C164" s="19" t="n"/>
      <c r="D164" s="9">
        <f>IF(C164="","",IFERROR(VLOOKUP(C164,'Inventaire'!$A$6:$D$500,2,0),""))</f>
        <v/>
      </c>
      <c r="E164" s="20" t="n"/>
      <c r="F164" s="22" t="n"/>
      <c r="G164" s="28">
        <f>IF(C164="","",IFERROR(VLOOKUP(C164,'Inventaire'!$A$6:$D$500,4,0),""))</f>
        <v/>
      </c>
      <c r="H164" s="20" t="n"/>
      <c r="I164" s="20" t="n"/>
      <c r="J164" s="20" t="n"/>
    </row>
    <row r="165">
      <c r="A165" s="27" t="n"/>
      <c r="B165" s="19" t="n"/>
      <c r="C165" s="19" t="n"/>
      <c r="D165" s="9">
        <f>IF(C165="","",IFERROR(VLOOKUP(C165,'Inventaire'!$A$6:$D$500,2,0),""))</f>
        <v/>
      </c>
      <c r="E165" s="20" t="n"/>
      <c r="F165" s="22" t="n"/>
      <c r="G165" s="28">
        <f>IF(C165="","",IFERROR(VLOOKUP(C165,'Inventaire'!$A$6:$D$500,4,0),""))</f>
        <v/>
      </c>
      <c r="H165" s="20" t="n"/>
      <c r="I165" s="20" t="n"/>
      <c r="J165" s="20" t="n"/>
    </row>
    <row r="166">
      <c r="A166" s="27" t="n"/>
      <c r="B166" s="19" t="n"/>
      <c r="C166" s="19" t="n"/>
      <c r="D166" s="9">
        <f>IF(C166="","",IFERROR(VLOOKUP(C166,'Inventaire'!$A$6:$D$500,2,0),""))</f>
        <v/>
      </c>
      <c r="E166" s="20" t="n"/>
      <c r="F166" s="22" t="n"/>
      <c r="G166" s="28">
        <f>IF(C166="","",IFERROR(VLOOKUP(C166,'Inventaire'!$A$6:$D$500,4,0),""))</f>
        <v/>
      </c>
      <c r="H166" s="20" t="n"/>
      <c r="I166" s="20" t="n"/>
      <c r="J166" s="20" t="n"/>
    </row>
    <row r="167">
      <c r="A167" s="27" t="n"/>
      <c r="B167" s="19" t="n"/>
      <c r="C167" s="19" t="n"/>
      <c r="D167" s="9">
        <f>IF(C167="","",IFERROR(VLOOKUP(C167,'Inventaire'!$A$6:$D$500,2,0),""))</f>
        <v/>
      </c>
      <c r="E167" s="20" t="n"/>
      <c r="F167" s="22" t="n"/>
      <c r="G167" s="28">
        <f>IF(C167="","",IFERROR(VLOOKUP(C167,'Inventaire'!$A$6:$D$500,4,0),""))</f>
        <v/>
      </c>
      <c r="H167" s="20" t="n"/>
      <c r="I167" s="20" t="n"/>
      <c r="J167" s="20" t="n"/>
    </row>
    <row r="168">
      <c r="A168" s="27" t="n"/>
      <c r="B168" s="19" t="n"/>
      <c r="C168" s="19" t="n"/>
      <c r="D168" s="9">
        <f>IF(C168="","",IFERROR(VLOOKUP(C168,'Inventaire'!$A$6:$D$500,2,0),""))</f>
        <v/>
      </c>
      <c r="E168" s="20" t="n"/>
      <c r="F168" s="22" t="n"/>
      <c r="G168" s="28">
        <f>IF(C168="","",IFERROR(VLOOKUP(C168,'Inventaire'!$A$6:$D$500,4,0),""))</f>
        <v/>
      </c>
      <c r="H168" s="20" t="n"/>
      <c r="I168" s="20" t="n"/>
      <c r="J168" s="20" t="n"/>
    </row>
    <row r="169">
      <c r="A169" s="27" t="n"/>
      <c r="B169" s="19" t="n"/>
      <c r="C169" s="19" t="n"/>
      <c r="D169" s="9">
        <f>IF(C169="","",IFERROR(VLOOKUP(C169,'Inventaire'!$A$6:$D$500,2,0),""))</f>
        <v/>
      </c>
      <c r="E169" s="20" t="n"/>
      <c r="F169" s="22" t="n"/>
      <c r="G169" s="28">
        <f>IF(C169="","",IFERROR(VLOOKUP(C169,'Inventaire'!$A$6:$D$500,4,0),""))</f>
        <v/>
      </c>
      <c r="H169" s="20" t="n"/>
      <c r="I169" s="20" t="n"/>
      <c r="J169" s="20" t="n"/>
    </row>
    <row r="170">
      <c r="A170" s="27" t="n"/>
      <c r="B170" s="19" t="n"/>
      <c r="C170" s="19" t="n"/>
      <c r="D170" s="9">
        <f>IF(C170="","",IFERROR(VLOOKUP(C170,'Inventaire'!$A$6:$D$500,2,0),""))</f>
        <v/>
      </c>
      <c r="E170" s="20" t="n"/>
      <c r="F170" s="22" t="n"/>
      <c r="G170" s="28">
        <f>IF(C170="","",IFERROR(VLOOKUP(C170,'Inventaire'!$A$6:$D$500,4,0),""))</f>
        <v/>
      </c>
      <c r="H170" s="20" t="n"/>
      <c r="I170" s="20" t="n"/>
      <c r="J170" s="20" t="n"/>
    </row>
    <row r="171">
      <c r="A171" s="27" t="n"/>
      <c r="B171" s="19" t="n"/>
      <c r="C171" s="19" t="n"/>
      <c r="D171" s="9">
        <f>IF(C171="","",IFERROR(VLOOKUP(C171,'Inventaire'!$A$6:$D$500,2,0),""))</f>
        <v/>
      </c>
      <c r="E171" s="20" t="n"/>
      <c r="F171" s="22" t="n"/>
      <c r="G171" s="28">
        <f>IF(C171="","",IFERROR(VLOOKUP(C171,'Inventaire'!$A$6:$D$500,4,0),""))</f>
        <v/>
      </c>
      <c r="H171" s="20" t="n"/>
      <c r="I171" s="20" t="n"/>
      <c r="J171" s="20" t="n"/>
    </row>
    <row r="172">
      <c r="A172" s="27" t="n"/>
      <c r="B172" s="19" t="n"/>
      <c r="C172" s="19" t="n"/>
      <c r="D172" s="9">
        <f>IF(C172="","",IFERROR(VLOOKUP(C172,'Inventaire'!$A$6:$D$500,2,0),""))</f>
        <v/>
      </c>
      <c r="E172" s="20" t="n"/>
      <c r="F172" s="22" t="n"/>
      <c r="G172" s="28">
        <f>IF(C172="","",IFERROR(VLOOKUP(C172,'Inventaire'!$A$6:$D$500,4,0),""))</f>
        <v/>
      </c>
      <c r="H172" s="20" t="n"/>
      <c r="I172" s="20" t="n"/>
      <c r="J172" s="20" t="n"/>
    </row>
    <row r="173">
      <c r="A173" s="27" t="n"/>
      <c r="B173" s="19" t="n"/>
      <c r="C173" s="19" t="n"/>
      <c r="D173" s="9">
        <f>IF(C173="","",IFERROR(VLOOKUP(C173,'Inventaire'!$A$6:$D$500,2,0),""))</f>
        <v/>
      </c>
      <c r="E173" s="20" t="n"/>
      <c r="F173" s="22" t="n"/>
      <c r="G173" s="28">
        <f>IF(C173="","",IFERROR(VLOOKUP(C173,'Inventaire'!$A$6:$D$500,4,0),""))</f>
        <v/>
      </c>
      <c r="H173" s="20" t="n"/>
      <c r="I173" s="20" t="n"/>
      <c r="J173" s="20" t="n"/>
    </row>
    <row r="174">
      <c r="A174" s="27" t="n"/>
      <c r="B174" s="19" t="n"/>
      <c r="C174" s="19" t="n"/>
      <c r="D174" s="9">
        <f>IF(C174="","",IFERROR(VLOOKUP(C174,'Inventaire'!$A$6:$D$500,2,0),""))</f>
        <v/>
      </c>
      <c r="E174" s="20" t="n"/>
      <c r="F174" s="22" t="n"/>
      <c r="G174" s="28">
        <f>IF(C174="","",IFERROR(VLOOKUP(C174,'Inventaire'!$A$6:$D$500,4,0),""))</f>
        <v/>
      </c>
      <c r="H174" s="20" t="n"/>
      <c r="I174" s="20" t="n"/>
      <c r="J174" s="20" t="n"/>
    </row>
    <row r="175">
      <c r="A175" s="27" t="n"/>
      <c r="B175" s="19" t="n"/>
      <c r="C175" s="19" t="n"/>
      <c r="D175" s="9">
        <f>IF(C175="","",IFERROR(VLOOKUP(C175,'Inventaire'!$A$6:$D$500,2,0),""))</f>
        <v/>
      </c>
      <c r="E175" s="20" t="n"/>
      <c r="F175" s="22" t="n"/>
      <c r="G175" s="28">
        <f>IF(C175="","",IFERROR(VLOOKUP(C175,'Inventaire'!$A$6:$D$500,4,0),""))</f>
        <v/>
      </c>
      <c r="H175" s="20" t="n"/>
      <c r="I175" s="20" t="n"/>
      <c r="J175" s="20" t="n"/>
    </row>
    <row r="176">
      <c r="A176" s="27" t="n"/>
      <c r="B176" s="19" t="n"/>
      <c r="C176" s="19" t="n"/>
      <c r="D176" s="9">
        <f>IF(C176="","",IFERROR(VLOOKUP(C176,'Inventaire'!$A$6:$D$500,2,0),""))</f>
        <v/>
      </c>
      <c r="E176" s="20" t="n"/>
      <c r="F176" s="22" t="n"/>
      <c r="G176" s="28">
        <f>IF(C176="","",IFERROR(VLOOKUP(C176,'Inventaire'!$A$6:$D$500,4,0),""))</f>
        <v/>
      </c>
      <c r="H176" s="20" t="n"/>
      <c r="I176" s="20" t="n"/>
      <c r="J176" s="20" t="n"/>
    </row>
    <row r="177">
      <c r="A177" s="27" t="n"/>
      <c r="B177" s="19" t="n"/>
      <c r="C177" s="19" t="n"/>
      <c r="D177" s="9">
        <f>IF(C177="","",IFERROR(VLOOKUP(C177,'Inventaire'!$A$6:$D$500,2,0),""))</f>
        <v/>
      </c>
      <c r="E177" s="20" t="n"/>
      <c r="F177" s="22" t="n"/>
      <c r="G177" s="28">
        <f>IF(C177="","",IFERROR(VLOOKUP(C177,'Inventaire'!$A$6:$D$500,4,0),""))</f>
        <v/>
      </c>
      <c r="H177" s="20" t="n"/>
      <c r="I177" s="20" t="n"/>
      <c r="J177" s="20" t="n"/>
    </row>
    <row r="178">
      <c r="A178" s="27" t="n"/>
      <c r="B178" s="19" t="n"/>
      <c r="C178" s="19" t="n"/>
      <c r="D178" s="9">
        <f>IF(C178="","",IFERROR(VLOOKUP(C178,'Inventaire'!$A$6:$D$500,2,0),""))</f>
        <v/>
      </c>
      <c r="E178" s="20" t="n"/>
      <c r="F178" s="22" t="n"/>
      <c r="G178" s="28">
        <f>IF(C178="","",IFERROR(VLOOKUP(C178,'Inventaire'!$A$6:$D$500,4,0),""))</f>
        <v/>
      </c>
      <c r="H178" s="20" t="n"/>
      <c r="I178" s="20" t="n"/>
      <c r="J178" s="20" t="n"/>
    </row>
    <row r="179">
      <c r="A179" s="27" t="n"/>
      <c r="B179" s="19" t="n"/>
      <c r="C179" s="19" t="n"/>
      <c r="D179" s="9">
        <f>IF(C179="","",IFERROR(VLOOKUP(C179,'Inventaire'!$A$6:$D$500,2,0),""))</f>
        <v/>
      </c>
      <c r="E179" s="20" t="n"/>
      <c r="F179" s="22" t="n"/>
      <c r="G179" s="28">
        <f>IF(C179="","",IFERROR(VLOOKUP(C179,'Inventaire'!$A$6:$D$500,4,0),""))</f>
        <v/>
      </c>
      <c r="H179" s="20" t="n"/>
      <c r="I179" s="20" t="n"/>
      <c r="J179" s="20" t="n"/>
    </row>
    <row r="180">
      <c r="A180" s="27" t="n"/>
      <c r="B180" s="19" t="n"/>
      <c r="C180" s="19" t="n"/>
      <c r="D180" s="9">
        <f>IF(C180="","",IFERROR(VLOOKUP(C180,'Inventaire'!$A$6:$D$500,2,0),""))</f>
        <v/>
      </c>
      <c r="E180" s="20" t="n"/>
      <c r="F180" s="22" t="n"/>
      <c r="G180" s="28">
        <f>IF(C180="","",IFERROR(VLOOKUP(C180,'Inventaire'!$A$6:$D$500,4,0),""))</f>
        <v/>
      </c>
      <c r="H180" s="20" t="n"/>
      <c r="I180" s="20" t="n"/>
      <c r="J180" s="20" t="n"/>
    </row>
    <row r="181">
      <c r="A181" s="27" t="n"/>
      <c r="B181" s="19" t="n"/>
      <c r="C181" s="19" t="n"/>
      <c r="D181" s="9">
        <f>IF(C181="","",IFERROR(VLOOKUP(C181,'Inventaire'!$A$6:$D$500,2,0),""))</f>
        <v/>
      </c>
      <c r="E181" s="20" t="n"/>
      <c r="F181" s="22" t="n"/>
      <c r="G181" s="28">
        <f>IF(C181="","",IFERROR(VLOOKUP(C181,'Inventaire'!$A$6:$D$500,4,0),""))</f>
        <v/>
      </c>
      <c r="H181" s="20" t="n"/>
      <c r="I181" s="20" t="n"/>
      <c r="J181" s="20" t="n"/>
    </row>
    <row r="182">
      <c r="A182" s="27" t="n"/>
      <c r="B182" s="19" t="n"/>
      <c r="C182" s="19" t="n"/>
      <c r="D182" s="9">
        <f>IF(C182="","",IFERROR(VLOOKUP(C182,'Inventaire'!$A$6:$D$500,2,0),""))</f>
        <v/>
      </c>
      <c r="E182" s="20" t="n"/>
      <c r="F182" s="22" t="n"/>
      <c r="G182" s="28">
        <f>IF(C182="","",IFERROR(VLOOKUP(C182,'Inventaire'!$A$6:$D$500,4,0),""))</f>
        <v/>
      </c>
      <c r="H182" s="20" t="n"/>
      <c r="I182" s="20" t="n"/>
      <c r="J182" s="20" t="n"/>
    </row>
    <row r="183">
      <c r="A183" s="27" t="n"/>
      <c r="B183" s="19" t="n"/>
      <c r="C183" s="19" t="n"/>
      <c r="D183" s="9">
        <f>IF(C183="","",IFERROR(VLOOKUP(C183,'Inventaire'!$A$6:$D$500,2,0),""))</f>
        <v/>
      </c>
      <c r="E183" s="20" t="n"/>
      <c r="F183" s="22" t="n"/>
      <c r="G183" s="28">
        <f>IF(C183="","",IFERROR(VLOOKUP(C183,'Inventaire'!$A$6:$D$500,4,0),""))</f>
        <v/>
      </c>
      <c r="H183" s="20" t="n"/>
      <c r="I183" s="20" t="n"/>
      <c r="J183" s="20" t="n"/>
    </row>
    <row r="184">
      <c r="A184" s="27" t="n"/>
      <c r="B184" s="19" t="n"/>
      <c r="C184" s="19" t="n"/>
      <c r="D184" s="9">
        <f>IF(C184="","",IFERROR(VLOOKUP(C184,'Inventaire'!$A$6:$D$500,2,0),""))</f>
        <v/>
      </c>
      <c r="E184" s="20" t="n"/>
      <c r="F184" s="22" t="n"/>
      <c r="G184" s="28">
        <f>IF(C184="","",IFERROR(VLOOKUP(C184,'Inventaire'!$A$6:$D$500,4,0),""))</f>
        <v/>
      </c>
      <c r="H184" s="20" t="n"/>
      <c r="I184" s="20" t="n"/>
      <c r="J184" s="20" t="n"/>
    </row>
    <row r="185">
      <c r="A185" s="27" t="n"/>
      <c r="B185" s="19" t="n"/>
      <c r="C185" s="19" t="n"/>
      <c r="D185" s="9">
        <f>IF(C185="","",IFERROR(VLOOKUP(C185,'Inventaire'!$A$6:$D$500,2,0),""))</f>
        <v/>
      </c>
      <c r="E185" s="20" t="n"/>
      <c r="F185" s="22" t="n"/>
      <c r="G185" s="28">
        <f>IF(C185="","",IFERROR(VLOOKUP(C185,'Inventaire'!$A$6:$D$500,4,0),""))</f>
        <v/>
      </c>
      <c r="H185" s="20" t="n"/>
      <c r="I185" s="20" t="n"/>
      <c r="J185" s="20" t="n"/>
    </row>
    <row r="186">
      <c r="A186" s="27" t="n"/>
      <c r="B186" s="19" t="n"/>
      <c r="C186" s="19" t="n"/>
      <c r="D186" s="9">
        <f>IF(C186="","",IFERROR(VLOOKUP(C186,'Inventaire'!$A$6:$D$500,2,0),""))</f>
        <v/>
      </c>
      <c r="E186" s="20" t="n"/>
      <c r="F186" s="22" t="n"/>
      <c r="G186" s="28">
        <f>IF(C186="","",IFERROR(VLOOKUP(C186,'Inventaire'!$A$6:$D$500,4,0),""))</f>
        <v/>
      </c>
      <c r="H186" s="20" t="n"/>
      <c r="I186" s="20" t="n"/>
      <c r="J186" s="20" t="n"/>
    </row>
    <row r="187">
      <c r="A187" s="27" t="n"/>
      <c r="B187" s="19" t="n"/>
      <c r="C187" s="19" t="n"/>
      <c r="D187" s="9">
        <f>IF(C187="","",IFERROR(VLOOKUP(C187,'Inventaire'!$A$6:$D$500,2,0),""))</f>
        <v/>
      </c>
      <c r="E187" s="20" t="n"/>
      <c r="F187" s="22" t="n"/>
      <c r="G187" s="28">
        <f>IF(C187="","",IFERROR(VLOOKUP(C187,'Inventaire'!$A$6:$D$500,4,0),""))</f>
        <v/>
      </c>
      <c r="H187" s="20" t="n"/>
      <c r="I187" s="20" t="n"/>
      <c r="J187" s="20" t="n"/>
    </row>
    <row r="188">
      <c r="A188" s="27" t="n"/>
      <c r="B188" s="19" t="n"/>
      <c r="C188" s="19" t="n"/>
      <c r="D188" s="9">
        <f>IF(C188="","",IFERROR(VLOOKUP(C188,'Inventaire'!$A$6:$D$500,2,0),""))</f>
        <v/>
      </c>
      <c r="E188" s="20" t="n"/>
      <c r="F188" s="22" t="n"/>
      <c r="G188" s="28">
        <f>IF(C188="","",IFERROR(VLOOKUP(C188,'Inventaire'!$A$6:$D$500,4,0),""))</f>
        <v/>
      </c>
      <c r="H188" s="20" t="n"/>
      <c r="I188" s="20" t="n"/>
      <c r="J188" s="20" t="n"/>
    </row>
    <row r="189">
      <c r="A189" s="27" t="n"/>
      <c r="B189" s="19" t="n"/>
      <c r="C189" s="19" t="n"/>
      <c r="D189" s="9">
        <f>IF(C189="","",IFERROR(VLOOKUP(C189,'Inventaire'!$A$6:$D$500,2,0),""))</f>
        <v/>
      </c>
      <c r="E189" s="20" t="n"/>
      <c r="F189" s="22" t="n"/>
      <c r="G189" s="28">
        <f>IF(C189="","",IFERROR(VLOOKUP(C189,'Inventaire'!$A$6:$D$500,4,0),""))</f>
        <v/>
      </c>
      <c r="H189" s="20" t="n"/>
      <c r="I189" s="20" t="n"/>
      <c r="J189" s="20" t="n"/>
    </row>
    <row r="190">
      <c r="A190" s="27" t="n"/>
      <c r="B190" s="19" t="n"/>
      <c r="C190" s="19" t="n"/>
      <c r="D190" s="9">
        <f>IF(C190="","",IFERROR(VLOOKUP(C190,'Inventaire'!$A$6:$D$500,2,0),""))</f>
        <v/>
      </c>
      <c r="E190" s="20" t="n"/>
      <c r="F190" s="22" t="n"/>
      <c r="G190" s="28">
        <f>IF(C190="","",IFERROR(VLOOKUP(C190,'Inventaire'!$A$6:$D$500,4,0),""))</f>
        <v/>
      </c>
      <c r="H190" s="20" t="n"/>
      <c r="I190" s="20" t="n"/>
      <c r="J190" s="20" t="n"/>
    </row>
    <row r="191">
      <c r="A191" s="27" t="n"/>
      <c r="B191" s="19" t="n"/>
      <c r="C191" s="19" t="n"/>
      <c r="D191" s="9">
        <f>IF(C191="","",IFERROR(VLOOKUP(C191,'Inventaire'!$A$6:$D$500,2,0),""))</f>
        <v/>
      </c>
      <c r="E191" s="20" t="n"/>
      <c r="F191" s="22" t="n"/>
      <c r="G191" s="28">
        <f>IF(C191="","",IFERROR(VLOOKUP(C191,'Inventaire'!$A$6:$D$500,4,0),""))</f>
        <v/>
      </c>
      <c r="H191" s="20" t="n"/>
      <c r="I191" s="20" t="n"/>
      <c r="J191" s="20" t="n"/>
    </row>
    <row r="192">
      <c r="A192" s="27" t="n"/>
      <c r="B192" s="19" t="n"/>
      <c r="C192" s="19" t="n"/>
      <c r="D192" s="9">
        <f>IF(C192="","",IFERROR(VLOOKUP(C192,'Inventaire'!$A$6:$D$500,2,0),""))</f>
        <v/>
      </c>
      <c r="E192" s="20" t="n"/>
      <c r="F192" s="22" t="n"/>
      <c r="G192" s="28">
        <f>IF(C192="","",IFERROR(VLOOKUP(C192,'Inventaire'!$A$6:$D$500,4,0),""))</f>
        <v/>
      </c>
      <c r="H192" s="20" t="n"/>
      <c r="I192" s="20" t="n"/>
      <c r="J192" s="20" t="n"/>
    </row>
    <row r="193">
      <c r="A193" s="27" t="n"/>
      <c r="B193" s="19" t="n"/>
      <c r="C193" s="19" t="n"/>
      <c r="D193" s="9">
        <f>IF(C193="","",IFERROR(VLOOKUP(C193,'Inventaire'!$A$6:$D$500,2,0),""))</f>
        <v/>
      </c>
      <c r="E193" s="20" t="n"/>
      <c r="F193" s="22" t="n"/>
      <c r="G193" s="28">
        <f>IF(C193="","",IFERROR(VLOOKUP(C193,'Inventaire'!$A$6:$D$500,4,0),""))</f>
        <v/>
      </c>
      <c r="H193" s="20" t="n"/>
      <c r="I193" s="20" t="n"/>
      <c r="J193" s="20" t="n"/>
    </row>
    <row r="194">
      <c r="A194" s="27" t="n"/>
      <c r="B194" s="19" t="n"/>
      <c r="C194" s="19" t="n"/>
      <c r="D194" s="9">
        <f>IF(C194="","",IFERROR(VLOOKUP(C194,'Inventaire'!$A$6:$D$500,2,0),""))</f>
        <v/>
      </c>
      <c r="E194" s="20" t="n"/>
      <c r="F194" s="22" t="n"/>
      <c r="G194" s="28">
        <f>IF(C194="","",IFERROR(VLOOKUP(C194,'Inventaire'!$A$6:$D$500,4,0),""))</f>
        <v/>
      </c>
      <c r="H194" s="20" t="n"/>
      <c r="I194" s="20" t="n"/>
      <c r="J194" s="20" t="n"/>
    </row>
    <row r="195">
      <c r="A195" s="27" t="n"/>
      <c r="B195" s="19" t="n"/>
      <c r="C195" s="19" t="n"/>
      <c r="D195" s="9">
        <f>IF(C195="","",IFERROR(VLOOKUP(C195,'Inventaire'!$A$6:$D$500,2,0),""))</f>
        <v/>
      </c>
      <c r="E195" s="20" t="n"/>
      <c r="F195" s="22" t="n"/>
      <c r="G195" s="28">
        <f>IF(C195="","",IFERROR(VLOOKUP(C195,'Inventaire'!$A$6:$D$500,4,0),""))</f>
        <v/>
      </c>
      <c r="H195" s="20" t="n"/>
      <c r="I195" s="20" t="n"/>
      <c r="J195" s="20" t="n"/>
    </row>
    <row r="196">
      <c r="A196" s="27" t="n"/>
      <c r="B196" s="19" t="n"/>
      <c r="C196" s="19" t="n"/>
      <c r="D196" s="9">
        <f>IF(C196="","",IFERROR(VLOOKUP(C196,'Inventaire'!$A$6:$D$500,2,0),""))</f>
        <v/>
      </c>
      <c r="E196" s="20" t="n"/>
      <c r="F196" s="22" t="n"/>
      <c r="G196" s="28">
        <f>IF(C196="","",IFERROR(VLOOKUP(C196,'Inventaire'!$A$6:$D$500,4,0),""))</f>
        <v/>
      </c>
      <c r="H196" s="20" t="n"/>
      <c r="I196" s="20" t="n"/>
      <c r="J196" s="20" t="n"/>
    </row>
    <row r="197">
      <c r="A197" s="27" t="n"/>
      <c r="B197" s="19" t="n"/>
      <c r="C197" s="19" t="n"/>
      <c r="D197" s="9">
        <f>IF(C197="","",IFERROR(VLOOKUP(C197,'Inventaire'!$A$6:$D$500,2,0),""))</f>
        <v/>
      </c>
      <c r="E197" s="20" t="n"/>
      <c r="F197" s="22" t="n"/>
      <c r="G197" s="28">
        <f>IF(C197="","",IFERROR(VLOOKUP(C197,'Inventaire'!$A$6:$D$500,4,0),""))</f>
        <v/>
      </c>
      <c r="H197" s="20" t="n"/>
      <c r="I197" s="20" t="n"/>
      <c r="J197" s="20" t="n"/>
    </row>
    <row r="198">
      <c r="A198" s="27" t="n"/>
      <c r="B198" s="19" t="n"/>
      <c r="C198" s="19" t="n"/>
      <c r="D198" s="9">
        <f>IF(C198="","",IFERROR(VLOOKUP(C198,'Inventaire'!$A$6:$D$500,2,0),""))</f>
        <v/>
      </c>
      <c r="E198" s="20" t="n"/>
      <c r="F198" s="22" t="n"/>
      <c r="G198" s="28">
        <f>IF(C198="","",IFERROR(VLOOKUP(C198,'Inventaire'!$A$6:$D$500,4,0),""))</f>
        <v/>
      </c>
      <c r="H198" s="20" t="n"/>
      <c r="I198" s="20" t="n"/>
      <c r="J198" s="20" t="n"/>
    </row>
    <row r="199">
      <c r="A199" s="27" t="n"/>
      <c r="B199" s="19" t="n"/>
      <c r="C199" s="19" t="n"/>
      <c r="D199" s="9">
        <f>IF(C199="","",IFERROR(VLOOKUP(C199,'Inventaire'!$A$6:$D$500,2,0),""))</f>
        <v/>
      </c>
      <c r="E199" s="20" t="n"/>
      <c r="F199" s="22" t="n"/>
      <c r="G199" s="28">
        <f>IF(C199="","",IFERROR(VLOOKUP(C199,'Inventaire'!$A$6:$D$500,4,0),""))</f>
        <v/>
      </c>
      <c r="H199" s="20" t="n"/>
      <c r="I199" s="20" t="n"/>
      <c r="J199" s="20" t="n"/>
    </row>
    <row r="200">
      <c r="A200" s="27" t="n"/>
      <c r="B200" s="19" t="n"/>
      <c r="C200" s="19" t="n"/>
      <c r="D200" s="9">
        <f>IF(C200="","",IFERROR(VLOOKUP(C200,'Inventaire'!$A$6:$D$500,2,0),""))</f>
        <v/>
      </c>
      <c r="E200" s="20" t="n"/>
      <c r="F200" s="22" t="n"/>
      <c r="G200" s="28">
        <f>IF(C200="","",IFERROR(VLOOKUP(C200,'Inventaire'!$A$6:$D$500,4,0),""))</f>
        <v/>
      </c>
      <c r="H200" s="20" t="n"/>
      <c r="I200" s="20" t="n"/>
      <c r="J200" s="20" t="n"/>
    </row>
    <row r="201">
      <c r="A201" s="27" t="n"/>
      <c r="B201" s="19" t="n"/>
      <c r="C201" s="19" t="n"/>
      <c r="D201" s="9">
        <f>IF(C201="","",IFERROR(VLOOKUP(C201,'Inventaire'!$A$6:$D$500,2,0),""))</f>
        <v/>
      </c>
      <c r="E201" s="20" t="n"/>
      <c r="F201" s="22" t="n"/>
      <c r="G201" s="28">
        <f>IF(C201="","",IFERROR(VLOOKUP(C201,'Inventaire'!$A$6:$D$500,4,0),""))</f>
        <v/>
      </c>
      <c r="H201" s="20" t="n"/>
      <c r="I201" s="20" t="n"/>
      <c r="J201" s="20" t="n"/>
    </row>
    <row r="202">
      <c r="A202" s="27" t="n"/>
      <c r="B202" s="19" t="n"/>
      <c r="C202" s="19" t="n"/>
      <c r="D202" s="9">
        <f>IF(C202="","",IFERROR(VLOOKUP(C202,'Inventaire'!$A$6:$D$500,2,0),""))</f>
        <v/>
      </c>
      <c r="E202" s="20" t="n"/>
      <c r="F202" s="22" t="n"/>
      <c r="G202" s="28">
        <f>IF(C202="","",IFERROR(VLOOKUP(C202,'Inventaire'!$A$6:$D$500,4,0),""))</f>
        <v/>
      </c>
      <c r="H202" s="20" t="n"/>
      <c r="I202" s="20" t="n"/>
      <c r="J202" s="20" t="n"/>
    </row>
    <row r="203">
      <c r="A203" s="27" t="n"/>
      <c r="B203" s="19" t="n"/>
      <c r="C203" s="19" t="n"/>
      <c r="D203" s="9">
        <f>IF(C203="","",IFERROR(VLOOKUP(C203,'Inventaire'!$A$6:$D$500,2,0),""))</f>
        <v/>
      </c>
      <c r="E203" s="20" t="n"/>
      <c r="F203" s="22" t="n"/>
      <c r="G203" s="28">
        <f>IF(C203="","",IFERROR(VLOOKUP(C203,'Inventaire'!$A$6:$D$500,4,0),""))</f>
        <v/>
      </c>
      <c r="H203" s="20" t="n"/>
      <c r="I203" s="20" t="n"/>
      <c r="J203" s="20" t="n"/>
    </row>
    <row r="204">
      <c r="A204" s="27" t="n"/>
      <c r="B204" s="19" t="n"/>
      <c r="C204" s="19" t="n"/>
      <c r="D204" s="9">
        <f>IF(C204="","",IFERROR(VLOOKUP(C204,'Inventaire'!$A$6:$D$500,2,0),""))</f>
        <v/>
      </c>
      <c r="E204" s="20" t="n"/>
      <c r="F204" s="22" t="n"/>
      <c r="G204" s="28">
        <f>IF(C204="","",IFERROR(VLOOKUP(C204,'Inventaire'!$A$6:$D$500,4,0),""))</f>
        <v/>
      </c>
      <c r="H204" s="20" t="n"/>
      <c r="I204" s="20" t="n"/>
      <c r="J204" s="20" t="n"/>
    </row>
    <row r="205">
      <c r="A205" s="27" t="n"/>
      <c r="B205" s="19" t="n"/>
      <c r="C205" s="19" t="n"/>
      <c r="D205" s="9">
        <f>IF(C205="","",IFERROR(VLOOKUP(C205,'Inventaire'!$A$6:$D$500,2,0),""))</f>
        <v/>
      </c>
      <c r="E205" s="20" t="n"/>
      <c r="F205" s="22" t="n"/>
      <c r="G205" s="28">
        <f>IF(C205="","",IFERROR(VLOOKUP(C205,'Inventaire'!$A$6:$D$500,4,0),""))</f>
        <v/>
      </c>
      <c r="H205" s="20" t="n"/>
      <c r="I205" s="20" t="n"/>
      <c r="J205" s="20" t="n"/>
    </row>
    <row r="206">
      <c r="A206" s="27" t="n"/>
      <c r="B206" s="19" t="n"/>
      <c r="C206" s="19" t="n"/>
      <c r="D206" s="9">
        <f>IF(C206="","",IFERROR(VLOOKUP(C206,'Inventaire'!$A$6:$D$500,2,0),""))</f>
        <v/>
      </c>
      <c r="E206" s="20" t="n"/>
      <c r="F206" s="22" t="n"/>
      <c r="G206" s="28">
        <f>IF(C206="","",IFERROR(VLOOKUP(C206,'Inventaire'!$A$6:$D$500,4,0),""))</f>
        <v/>
      </c>
      <c r="H206" s="20" t="n"/>
      <c r="I206" s="20" t="n"/>
      <c r="J206" s="20" t="n"/>
    </row>
    <row r="207">
      <c r="A207" s="27" t="n"/>
      <c r="B207" s="19" t="n"/>
      <c r="C207" s="19" t="n"/>
      <c r="D207" s="9">
        <f>IF(C207="","",IFERROR(VLOOKUP(C207,'Inventaire'!$A$6:$D$500,2,0),""))</f>
        <v/>
      </c>
      <c r="E207" s="20" t="n"/>
      <c r="F207" s="22" t="n"/>
      <c r="G207" s="28">
        <f>IF(C207="","",IFERROR(VLOOKUP(C207,'Inventaire'!$A$6:$D$500,4,0),""))</f>
        <v/>
      </c>
      <c r="H207" s="20" t="n"/>
      <c r="I207" s="20" t="n"/>
      <c r="J207" s="20" t="n"/>
    </row>
    <row r="208">
      <c r="A208" s="27" t="n"/>
      <c r="B208" s="19" t="n"/>
      <c r="C208" s="19" t="n"/>
      <c r="D208" s="9">
        <f>IF(C208="","",IFERROR(VLOOKUP(C208,'Inventaire'!$A$6:$D$500,2,0),""))</f>
        <v/>
      </c>
      <c r="E208" s="20" t="n"/>
      <c r="F208" s="22" t="n"/>
      <c r="G208" s="28">
        <f>IF(C208="","",IFERROR(VLOOKUP(C208,'Inventaire'!$A$6:$D$500,4,0),""))</f>
        <v/>
      </c>
      <c r="H208" s="20" t="n"/>
      <c r="I208" s="20" t="n"/>
      <c r="J208" s="20" t="n"/>
    </row>
    <row r="209">
      <c r="A209" s="27" t="n"/>
      <c r="B209" s="19" t="n"/>
      <c r="C209" s="19" t="n"/>
      <c r="D209" s="9">
        <f>IF(C209="","",IFERROR(VLOOKUP(C209,'Inventaire'!$A$6:$D$500,2,0),""))</f>
        <v/>
      </c>
      <c r="E209" s="20" t="n"/>
      <c r="F209" s="22" t="n"/>
      <c r="G209" s="28">
        <f>IF(C209="","",IFERROR(VLOOKUP(C209,'Inventaire'!$A$6:$D$500,4,0),""))</f>
        <v/>
      </c>
      <c r="H209" s="20" t="n"/>
      <c r="I209" s="20" t="n"/>
      <c r="J209" s="20" t="n"/>
    </row>
    <row r="210">
      <c r="A210" s="27" t="n"/>
      <c r="B210" s="19" t="n"/>
      <c r="C210" s="19" t="n"/>
      <c r="D210" s="9">
        <f>IF(C210="","",IFERROR(VLOOKUP(C210,'Inventaire'!$A$6:$D$500,2,0),""))</f>
        <v/>
      </c>
      <c r="E210" s="20" t="n"/>
      <c r="F210" s="22" t="n"/>
      <c r="G210" s="28">
        <f>IF(C210="","",IFERROR(VLOOKUP(C210,'Inventaire'!$A$6:$D$500,4,0),""))</f>
        <v/>
      </c>
      <c r="H210" s="20" t="n"/>
      <c r="I210" s="20" t="n"/>
      <c r="J210" s="20" t="n"/>
    </row>
    <row r="211">
      <c r="A211" s="27" t="n"/>
      <c r="B211" s="19" t="n"/>
      <c r="C211" s="19" t="n"/>
      <c r="D211" s="9">
        <f>IF(C211="","",IFERROR(VLOOKUP(C211,'Inventaire'!$A$6:$D$500,2,0),""))</f>
        <v/>
      </c>
      <c r="E211" s="20" t="n"/>
      <c r="F211" s="22" t="n"/>
      <c r="G211" s="28">
        <f>IF(C211="","",IFERROR(VLOOKUP(C211,'Inventaire'!$A$6:$D$500,4,0),""))</f>
        <v/>
      </c>
      <c r="H211" s="20" t="n"/>
      <c r="I211" s="20" t="n"/>
      <c r="J211" s="20" t="n"/>
    </row>
    <row r="212">
      <c r="A212" s="27" t="n"/>
      <c r="B212" s="19" t="n"/>
      <c r="C212" s="19" t="n"/>
      <c r="D212" s="9">
        <f>IF(C212="","",IFERROR(VLOOKUP(C212,'Inventaire'!$A$6:$D$500,2,0),""))</f>
        <v/>
      </c>
      <c r="E212" s="20" t="n"/>
      <c r="F212" s="22" t="n"/>
      <c r="G212" s="28">
        <f>IF(C212="","",IFERROR(VLOOKUP(C212,'Inventaire'!$A$6:$D$500,4,0),""))</f>
        <v/>
      </c>
      <c r="H212" s="20" t="n"/>
      <c r="I212" s="20" t="n"/>
      <c r="J212" s="20" t="n"/>
    </row>
    <row r="213">
      <c r="A213" s="27" t="n"/>
      <c r="B213" s="19" t="n"/>
      <c r="C213" s="19" t="n"/>
      <c r="D213" s="9">
        <f>IF(C213="","",IFERROR(VLOOKUP(C213,'Inventaire'!$A$6:$D$500,2,0),""))</f>
        <v/>
      </c>
      <c r="E213" s="20" t="n"/>
      <c r="F213" s="22" t="n"/>
      <c r="G213" s="28">
        <f>IF(C213="","",IFERROR(VLOOKUP(C213,'Inventaire'!$A$6:$D$500,4,0),""))</f>
        <v/>
      </c>
      <c r="H213" s="20" t="n"/>
      <c r="I213" s="20" t="n"/>
      <c r="J213" s="20" t="n"/>
    </row>
    <row r="214">
      <c r="A214" s="27" t="n"/>
      <c r="B214" s="19" t="n"/>
      <c r="C214" s="19" t="n"/>
      <c r="D214" s="9">
        <f>IF(C214="","",IFERROR(VLOOKUP(C214,'Inventaire'!$A$6:$D$500,2,0),""))</f>
        <v/>
      </c>
      <c r="E214" s="20" t="n"/>
      <c r="F214" s="22" t="n"/>
      <c r="G214" s="28">
        <f>IF(C214="","",IFERROR(VLOOKUP(C214,'Inventaire'!$A$6:$D$500,4,0),""))</f>
        <v/>
      </c>
      <c r="H214" s="20" t="n"/>
      <c r="I214" s="20" t="n"/>
      <c r="J214" s="20" t="n"/>
    </row>
    <row r="215">
      <c r="A215" s="27" t="n"/>
      <c r="B215" s="19" t="n"/>
      <c r="C215" s="19" t="n"/>
      <c r="D215" s="9">
        <f>IF(C215="","",IFERROR(VLOOKUP(C215,'Inventaire'!$A$6:$D$500,2,0),""))</f>
        <v/>
      </c>
      <c r="E215" s="20" t="n"/>
      <c r="F215" s="22" t="n"/>
      <c r="G215" s="28">
        <f>IF(C215="","",IFERROR(VLOOKUP(C215,'Inventaire'!$A$6:$D$500,4,0),""))</f>
        <v/>
      </c>
      <c r="H215" s="20" t="n"/>
      <c r="I215" s="20" t="n"/>
      <c r="J215" s="20" t="n"/>
    </row>
    <row r="216">
      <c r="A216" s="27" t="n"/>
      <c r="B216" s="19" t="n"/>
      <c r="C216" s="19" t="n"/>
      <c r="D216" s="9">
        <f>IF(C216="","",IFERROR(VLOOKUP(C216,'Inventaire'!$A$6:$D$500,2,0),""))</f>
        <v/>
      </c>
      <c r="E216" s="20" t="n"/>
      <c r="F216" s="22" t="n"/>
      <c r="G216" s="28">
        <f>IF(C216="","",IFERROR(VLOOKUP(C216,'Inventaire'!$A$6:$D$500,4,0),""))</f>
        <v/>
      </c>
      <c r="H216" s="20" t="n"/>
      <c r="I216" s="20" t="n"/>
      <c r="J216" s="20" t="n"/>
    </row>
    <row r="217">
      <c r="A217" s="27" t="n"/>
      <c r="B217" s="19" t="n"/>
      <c r="C217" s="19" t="n"/>
      <c r="D217" s="9">
        <f>IF(C217="","",IFERROR(VLOOKUP(C217,'Inventaire'!$A$6:$D$500,2,0),""))</f>
        <v/>
      </c>
      <c r="E217" s="20" t="n"/>
      <c r="F217" s="22" t="n"/>
      <c r="G217" s="28">
        <f>IF(C217="","",IFERROR(VLOOKUP(C217,'Inventaire'!$A$6:$D$500,4,0),""))</f>
        <v/>
      </c>
      <c r="H217" s="20" t="n"/>
      <c r="I217" s="20" t="n"/>
      <c r="J217" s="20" t="n"/>
    </row>
    <row r="218">
      <c r="A218" s="27" t="n"/>
      <c r="B218" s="19" t="n"/>
      <c r="C218" s="19" t="n"/>
      <c r="D218" s="9">
        <f>IF(C218="","",IFERROR(VLOOKUP(C218,'Inventaire'!$A$6:$D$500,2,0),""))</f>
        <v/>
      </c>
      <c r="E218" s="20" t="n"/>
      <c r="F218" s="22" t="n"/>
      <c r="G218" s="28">
        <f>IF(C218="","",IFERROR(VLOOKUP(C218,'Inventaire'!$A$6:$D$500,4,0),""))</f>
        <v/>
      </c>
      <c r="H218" s="20" t="n"/>
      <c r="I218" s="20" t="n"/>
      <c r="J218" s="20" t="n"/>
    </row>
    <row r="219">
      <c r="A219" s="27" t="n"/>
      <c r="B219" s="19" t="n"/>
      <c r="C219" s="19" t="n"/>
      <c r="D219" s="9">
        <f>IF(C219="","",IFERROR(VLOOKUP(C219,'Inventaire'!$A$6:$D$500,2,0),""))</f>
        <v/>
      </c>
      <c r="E219" s="20" t="n"/>
      <c r="F219" s="22" t="n"/>
      <c r="G219" s="28">
        <f>IF(C219="","",IFERROR(VLOOKUP(C219,'Inventaire'!$A$6:$D$500,4,0),""))</f>
        <v/>
      </c>
      <c r="H219" s="20" t="n"/>
      <c r="I219" s="20" t="n"/>
      <c r="J219" s="20" t="n"/>
    </row>
    <row r="220">
      <c r="A220" s="27" t="n"/>
      <c r="B220" s="19" t="n"/>
      <c r="C220" s="19" t="n"/>
      <c r="D220" s="9">
        <f>IF(C220="","",IFERROR(VLOOKUP(C220,'Inventaire'!$A$6:$D$500,2,0),""))</f>
        <v/>
      </c>
      <c r="E220" s="20" t="n"/>
      <c r="F220" s="22" t="n"/>
      <c r="G220" s="28">
        <f>IF(C220="","",IFERROR(VLOOKUP(C220,'Inventaire'!$A$6:$D$500,4,0),""))</f>
        <v/>
      </c>
      <c r="H220" s="20" t="n"/>
      <c r="I220" s="20" t="n"/>
      <c r="J220" s="20" t="n"/>
    </row>
    <row r="221">
      <c r="A221" s="27" t="n"/>
      <c r="B221" s="19" t="n"/>
      <c r="C221" s="19" t="n"/>
      <c r="D221" s="9">
        <f>IF(C221="","",IFERROR(VLOOKUP(C221,'Inventaire'!$A$6:$D$500,2,0),""))</f>
        <v/>
      </c>
      <c r="E221" s="20" t="n"/>
      <c r="F221" s="22" t="n"/>
      <c r="G221" s="28">
        <f>IF(C221="","",IFERROR(VLOOKUP(C221,'Inventaire'!$A$6:$D$500,4,0),""))</f>
        <v/>
      </c>
      <c r="H221" s="20" t="n"/>
      <c r="I221" s="20" t="n"/>
      <c r="J221" s="20" t="n"/>
    </row>
    <row r="222">
      <c r="A222" s="27" t="n"/>
      <c r="B222" s="19" t="n"/>
      <c r="C222" s="19" t="n"/>
      <c r="D222" s="9">
        <f>IF(C222="","",IFERROR(VLOOKUP(C222,'Inventaire'!$A$6:$D$500,2,0),""))</f>
        <v/>
      </c>
      <c r="E222" s="20" t="n"/>
      <c r="F222" s="22" t="n"/>
      <c r="G222" s="28">
        <f>IF(C222="","",IFERROR(VLOOKUP(C222,'Inventaire'!$A$6:$D$500,4,0),""))</f>
        <v/>
      </c>
      <c r="H222" s="20" t="n"/>
      <c r="I222" s="20" t="n"/>
      <c r="J222" s="20" t="n"/>
    </row>
    <row r="223">
      <c r="A223" s="27" t="n"/>
      <c r="B223" s="19" t="n"/>
      <c r="C223" s="19" t="n"/>
      <c r="D223" s="9">
        <f>IF(C223="","",IFERROR(VLOOKUP(C223,'Inventaire'!$A$6:$D$500,2,0),""))</f>
        <v/>
      </c>
      <c r="E223" s="20" t="n"/>
      <c r="F223" s="22" t="n"/>
      <c r="G223" s="28">
        <f>IF(C223="","",IFERROR(VLOOKUP(C223,'Inventaire'!$A$6:$D$500,4,0),""))</f>
        <v/>
      </c>
      <c r="H223" s="20" t="n"/>
      <c r="I223" s="20" t="n"/>
      <c r="J223" s="20" t="n"/>
    </row>
    <row r="224">
      <c r="A224" s="27" t="n"/>
      <c r="B224" s="19" t="n"/>
      <c r="C224" s="19" t="n"/>
      <c r="D224" s="9">
        <f>IF(C224="","",IFERROR(VLOOKUP(C224,'Inventaire'!$A$6:$D$500,2,0),""))</f>
        <v/>
      </c>
      <c r="E224" s="20" t="n"/>
      <c r="F224" s="22" t="n"/>
      <c r="G224" s="28">
        <f>IF(C224="","",IFERROR(VLOOKUP(C224,'Inventaire'!$A$6:$D$500,4,0),""))</f>
        <v/>
      </c>
      <c r="H224" s="20" t="n"/>
      <c r="I224" s="20" t="n"/>
      <c r="J224" s="20" t="n"/>
    </row>
    <row r="225">
      <c r="A225" s="27" t="n"/>
      <c r="B225" s="19" t="n"/>
      <c r="C225" s="19" t="n"/>
      <c r="D225" s="9">
        <f>IF(C225="","",IFERROR(VLOOKUP(C225,'Inventaire'!$A$6:$D$500,2,0),""))</f>
        <v/>
      </c>
      <c r="E225" s="20" t="n"/>
      <c r="F225" s="22" t="n"/>
      <c r="G225" s="28">
        <f>IF(C225="","",IFERROR(VLOOKUP(C225,'Inventaire'!$A$6:$D$500,4,0),""))</f>
        <v/>
      </c>
      <c r="H225" s="20" t="n"/>
      <c r="I225" s="20" t="n"/>
      <c r="J225" s="20" t="n"/>
    </row>
    <row r="226">
      <c r="A226" s="27" t="n"/>
      <c r="B226" s="19" t="n"/>
      <c r="C226" s="19" t="n"/>
      <c r="D226" s="9">
        <f>IF(C226="","",IFERROR(VLOOKUP(C226,'Inventaire'!$A$6:$D$500,2,0),""))</f>
        <v/>
      </c>
      <c r="E226" s="20" t="n"/>
      <c r="F226" s="22" t="n"/>
      <c r="G226" s="28">
        <f>IF(C226="","",IFERROR(VLOOKUP(C226,'Inventaire'!$A$6:$D$500,4,0),""))</f>
        <v/>
      </c>
      <c r="H226" s="20" t="n"/>
      <c r="I226" s="20" t="n"/>
      <c r="J226" s="20" t="n"/>
    </row>
    <row r="227">
      <c r="A227" s="27" t="n"/>
      <c r="B227" s="19" t="n"/>
      <c r="C227" s="19" t="n"/>
      <c r="D227" s="9">
        <f>IF(C227="","",IFERROR(VLOOKUP(C227,'Inventaire'!$A$6:$D$500,2,0),""))</f>
        <v/>
      </c>
      <c r="E227" s="20" t="n"/>
      <c r="F227" s="22" t="n"/>
      <c r="G227" s="28">
        <f>IF(C227="","",IFERROR(VLOOKUP(C227,'Inventaire'!$A$6:$D$500,4,0),""))</f>
        <v/>
      </c>
      <c r="H227" s="20" t="n"/>
      <c r="I227" s="20" t="n"/>
      <c r="J227" s="20" t="n"/>
    </row>
    <row r="228">
      <c r="A228" s="27" t="n"/>
      <c r="B228" s="19" t="n"/>
      <c r="C228" s="19" t="n"/>
      <c r="D228" s="9">
        <f>IF(C228="","",IFERROR(VLOOKUP(C228,'Inventaire'!$A$6:$D$500,2,0),""))</f>
        <v/>
      </c>
      <c r="E228" s="20" t="n"/>
      <c r="F228" s="22" t="n"/>
      <c r="G228" s="28">
        <f>IF(C228="","",IFERROR(VLOOKUP(C228,'Inventaire'!$A$6:$D$500,4,0),""))</f>
        <v/>
      </c>
      <c r="H228" s="20" t="n"/>
      <c r="I228" s="20" t="n"/>
      <c r="J228" s="20" t="n"/>
    </row>
    <row r="229">
      <c r="A229" s="27" t="n"/>
      <c r="B229" s="19" t="n"/>
      <c r="C229" s="19" t="n"/>
      <c r="D229" s="9">
        <f>IF(C229="","",IFERROR(VLOOKUP(C229,'Inventaire'!$A$6:$D$500,2,0),""))</f>
        <v/>
      </c>
      <c r="E229" s="20" t="n"/>
      <c r="F229" s="22" t="n"/>
      <c r="G229" s="28">
        <f>IF(C229="","",IFERROR(VLOOKUP(C229,'Inventaire'!$A$6:$D$500,4,0),""))</f>
        <v/>
      </c>
      <c r="H229" s="20" t="n"/>
      <c r="I229" s="20" t="n"/>
      <c r="J229" s="20" t="n"/>
    </row>
    <row r="230">
      <c r="A230" s="27" t="n"/>
      <c r="B230" s="19" t="n"/>
      <c r="C230" s="19" t="n"/>
      <c r="D230" s="9">
        <f>IF(C230="","",IFERROR(VLOOKUP(C230,'Inventaire'!$A$6:$D$500,2,0),""))</f>
        <v/>
      </c>
      <c r="E230" s="20" t="n"/>
      <c r="F230" s="22" t="n"/>
      <c r="G230" s="28">
        <f>IF(C230="","",IFERROR(VLOOKUP(C230,'Inventaire'!$A$6:$D$500,4,0),""))</f>
        <v/>
      </c>
      <c r="H230" s="20" t="n"/>
      <c r="I230" s="20" t="n"/>
      <c r="J230" s="20" t="n"/>
    </row>
    <row r="231">
      <c r="A231" s="27" t="n"/>
      <c r="B231" s="19" t="n"/>
      <c r="C231" s="19" t="n"/>
      <c r="D231" s="9">
        <f>IF(C231="","",IFERROR(VLOOKUP(C231,'Inventaire'!$A$6:$D$500,2,0),""))</f>
        <v/>
      </c>
      <c r="E231" s="20" t="n"/>
      <c r="F231" s="22" t="n"/>
      <c r="G231" s="28">
        <f>IF(C231="","",IFERROR(VLOOKUP(C231,'Inventaire'!$A$6:$D$500,4,0),""))</f>
        <v/>
      </c>
      <c r="H231" s="20" t="n"/>
      <c r="I231" s="20" t="n"/>
      <c r="J231" s="20" t="n"/>
    </row>
    <row r="232">
      <c r="A232" s="27" t="n"/>
      <c r="B232" s="19" t="n"/>
      <c r="C232" s="19" t="n"/>
      <c r="D232" s="9">
        <f>IF(C232="","",IFERROR(VLOOKUP(C232,'Inventaire'!$A$6:$D$500,2,0),""))</f>
        <v/>
      </c>
      <c r="E232" s="20" t="n"/>
      <c r="F232" s="22" t="n"/>
      <c r="G232" s="28">
        <f>IF(C232="","",IFERROR(VLOOKUP(C232,'Inventaire'!$A$6:$D$500,4,0),""))</f>
        <v/>
      </c>
      <c r="H232" s="20" t="n"/>
      <c r="I232" s="20" t="n"/>
      <c r="J232" s="20" t="n"/>
    </row>
    <row r="233">
      <c r="A233" s="27" t="n"/>
      <c r="B233" s="19" t="n"/>
      <c r="C233" s="19" t="n"/>
      <c r="D233" s="9">
        <f>IF(C233="","",IFERROR(VLOOKUP(C233,'Inventaire'!$A$6:$D$500,2,0),""))</f>
        <v/>
      </c>
      <c r="E233" s="20" t="n"/>
      <c r="F233" s="22" t="n"/>
      <c r="G233" s="28">
        <f>IF(C233="","",IFERROR(VLOOKUP(C233,'Inventaire'!$A$6:$D$500,4,0),""))</f>
        <v/>
      </c>
      <c r="H233" s="20" t="n"/>
      <c r="I233" s="20" t="n"/>
      <c r="J233" s="20" t="n"/>
    </row>
    <row r="234">
      <c r="A234" s="27" t="n"/>
      <c r="B234" s="19" t="n"/>
      <c r="C234" s="19" t="n"/>
      <c r="D234" s="9">
        <f>IF(C234="","",IFERROR(VLOOKUP(C234,'Inventaire'!$A$6:$D$500,2,0),""))</f>
        <v/>
      </c>
      <c r="E234" s="20" t="n"/>
      <c r="F234" s="22" t="n"/>
      <c r="G234" s="28">
        <f>IF(C234="","",IFERROR(VLOOKUP(C234,'Inventaire'!$A$6:$D$500,4,0),""))</f>
        <v/>
      </c>
      <c r="H234" s="20" t="n"/>
      <c r="I234" s="20" t="n"/>
      <c r="J234" s="20" t="n"/>
    </row>
    <row r="235">
      <c r="A235" s="27" t="n"/>
      <c r="B235" s="19" t="n"/>
      <c r="C235" s="19" t="n"/>
      <c r="D235" s="9">
        <f>IF(C235="","",IFERROR(VLOOKUP(C235,'Inventaire'!$A$6:$D$500,2,0),""))</f>
        <v/>
      </c>
      <c r="E235" s="20" t="n"/>
      <c r="F235" s="22" t="n"/>
      <c r="G235" s="28">
        <f>IF(C235="","",IFERROR(VLOOKUP(C235,'Inventaire'!$A$6:$D$500,4,0),""))</f>
        <v/>
      </c>
      <c r="H235" s="20" t="n"/>
      <c r="I235" s="20" t="n"/>
      <c r="J235" s="20" t="n"/>
    </row>
    <row r="236">
      <c r="A236" s="27" t="n"/>
      <c r="B236" s="19" t="n"/>
      <c r="C236" s="19" t="n"/>
      <c r="D236" s="9">
        <f>IF(C236="","",IFERROR(VLOOKUP(C236,'Inventaire'!$A$6:$D$500,2,0),""))</f>
        <v/>
      </c>
      <c r="E236" s="20" t="n"/>
      <c r="F236" s="22" t="n"/>
      <c r="G236" s="28">
        <f>IF(C236="","",IFERROR(VLOOKUP(C236,'Inventaire'!$A$6:$D$500,4,0),""))</f>
        <v/>
      </c>
      <c r="H236" s="20" t="n"/>
      <c r="I236" s="20" t="n"/>
      <c r="J236" s="20" t="n"/>
    </row>
    <row r="237">
      <c r="A237" s="27" t="n"/>
      <c r="B237" s="19" t="n"/>
      <c r="C237" s="19" t="n"/>
      <c r="D237" s="9">
        <f>IF(C237="","",IFERROR(VLOOKUP(C237,'Inventaire'!$A$6:$D$500,2,0),""))</f>
        <v/>
      </c>
      <c r="E237" s="20" t="n"/>
      <c r="F237" s="22" t="n"/>
      <c r="G237" s="28">
        <f>IF(C237="","",IFERROR(VLOOKUP(C237,'Inventaire'!$A$6:$D$500,4,0),""))</f>
        <v/>
      </c>
      <c r="H237" s="20" t="n"/>
      <c r="I237" s="20" t="n"/>
      <c r="J237" s="20" t="n"/>
    </row>
    <row r="238">
      <c r="A238" s="27" t="n"/>
      <c r="B238" s="19" t="n"/>
      <c r="C238" s="19" t="n"/>
      <c r="D238" s="9">
        <f>IF(C238="","",IFERROR(VLOOKUP(C238,'Inventaire'!$A$6:$D$500,2,0),""))</f>
        <v/>
      </c>
      <c r="E238" s="20" t="n"/>
      <c r="F238" s="22" t="n"/>
      <c r="G238" s="28">
        <f>IF(C238="","",IFERROR(VLOOKUP(C238,'Inventaire'!$A$6:$D$500,4,0),""))</f>
        <v/>
      </c>
      <c r="H238" s="20" t="n"/>
      <c r="I238" s="20" t="n"/>
      <c r="J238" s="20" t="n"/>
    </row>
    <row r="239">
      <c r="A239" s="27" t="n"/>
      <c r="B239" s="19" t="n"/>
      <c r="C239" s="19" t="n"/>
      <c r="D239" s="9">
        <f>IF(C239="","",IFERROR(VLOOKUP(C239,'Inventaire'!$A$6:$D$500,2,0),""))</f>
        <v/>
      </c>
      <c r="E239" s="20" t="n"/>
      <c r="F239" s="22" t="n"/>
      <c r="G239" s="28">
        <f>IF(C239="","",IFERROR(VLOOKUP(C239,'Inventaire'!$A$6:$D$500,4,0),""))</f>
        <v/>
      </c>
      <c r="H239" s="20" t="n"/>
      <c r="I239" s="20" t="n"/>
      <c r="J239" s="20" t="n"/>
    </row>
    <row r="240">
      <c r="A240" s="27" t="n"/>
      <c r="B240" s="19" t="n"/>
      <c r="C240" s="19" t="n"/>
      <c r="D240" s="9">
        <f>IF(C240="","",IFERROR(VLOOKUP(C240,'Inventaire'!$A$6:$D$500,2,0),""))</f>
        <v/>
      </c>
      <c r="E240" s="20" t="n"/>
      <c r="F240" s="22" t="n"/>
      <c r="G240" s="28">
        <f>IF(C240="","",IFERROR(VLOOKUP(C240,'Inventaire'!$A$6:$D$500,4,0),""))</f>
        <v/>
      </c>
      <c r="H240" s="20" t="n"/>
      <c r="I240" s="20" t="n"/>
      <c r="J240" s="20" t="n"/>
    </row>
    <row r="241">
      <c r="A241" s="27" t="n"/>
      <c r="B241" s="19" t="n"/>
      <c r="C241" s="19" t="n"/>
      <c r="D241" s="9">
        <f>IF(C241="","",IFERROR(VLOOKUP(C241,'Inventaire'!$A$6:$D$500,2,0),""))</f>
        <v/>
      </c>
      <c r="E241" s="20" t="n"/>
      <c r="F241" s="22" t="n"/>
      <c r="G241" s="28">
        <f>IF(C241="","",IFERROR(VLOOKUP(C241,'Inventaire'!$A$6:$D$500,4,0),""))</f>
        <v/>
      </c>
      <c r="H241" s="20" t="n"/>
      <c r="I241" s="20" t="n"/>
      <c r="J241" s="20" t="n"/>
    </row>
    <row r="242">
      <c r="A242" s="27" t="n"/>
      <c r="B242" s="19" t="n"/>
      <c r="C242" s="19" t="n"/>
      <c r="D242" s="9">
        <f>IF(C242="","",IFERROR(VLOOKUP(C242,'Inventaire'!$A$6:$D$500,2,0),""))</f>
        <v/>
      </c>
      <c r="E242" s="20" t="n"/>
      <c r="F242" s="22" t="n"/>
      <c r="G242" s="28">
        <f>IF(C242="","",IFERROR(VLOOKUP(C242,'Inventaire'!$A$6:$D$500,4,0),""))</f>
        <v/>
      </c>
      <c r="H242" s="20" t="n"/>
      <c r="I242" s="20" t="n"/>
      <c r="J242" s="20" t="n"/>
    </row>
    <row r="243">
      <c r="A243" s="27" t="n"/>
      <c r="B243" s="19" t="n"/>
      <c r="C243" s="19" t="n"/>
      <c r="D243" s="9">
        <f>IF(C243="","",IFERROR(VLOOKUP(C243,'Inventaire'!$A$6:$D$500,2,0),""))</f>
        <v/>
      </c>
      <c r="E243" s="20" t="n"/>
      <c r="F243" s="22" t="n"/>
      <c r="G243" s="28">
        <f>IF(C243="","",IFERROR(VLOOKUP(C243,'Inventaire'!$A$6:$D$500,4,0),""))</f>
        <v/>
      </c>
      <c r="H243" s="20" t="n"/>
      <c r="I243" s="20" t="n"/>
      <c r="J243" s="20" t="n"/>
    </row>
    <row r="244">
      <c r="A244" s="27" t="n"/>
      <c r="B244" s="19" t="n"/>
      <c r="C244" s="19" t="n"/>
      <c r="D244" s="9">
        <f>IF(C244="","",IFERROR(VLOOKUP(C244,'Inventaire'!$A$6:$D$500,2,0),""))</f>
        <v/>
      </c>
      <c r="E244" s="20" t="n"/>
      <c r="F244" s="22" t="n"/>
      <c r="G244" s="28">
        <f>IF(C244="","",IFERROR(VLOOKUP(C244,'Inventaire'!$A$6:$D$500,4,0),""))</f>
        <v/>
      </c>
      <c r="H244" s="20" t="n"/>
      <c r="I244" s="20" t="n"/>
      <c r="J244" s="20" t="n"/>
    </row>
    <row r="245">
      <c r="A245" s="27" t="n"/>
      <c r="B245" s="19" t="n"/>
      <c r="C245" s="19" t="n"/>
      <c r="D245" s="9">
        <f>IF(C245="","",IFERROR(VLOOKUP(C245,'Inventaire'!$A$6:$D$500,2,0),""))</f>
        <v/>
      </c>
      <c r="E245" s="20" t="n"/>
      <c r="F245" s="22" t="n"/>
      <c r="G245" s="28">
        <f>IF(C245="","",IFERROR(VLOOKUP(C245,'Inventaire'!$A$6:$D$500,4,0),""))</f>
        <v/>
      </c>
      <c r="H245" s="20" t="n"/>
      <c r="I245" s="20" t="n"/>
      <c r="J245" s="20" t="n"/>
    </row>
    <row r="246">
      <c r="A246" s="27" t="n"/>
      <c r="B246" s="19" t="n"/>
      <c r="C246" s="19" t="n"/>
      <c r="D246" s="9">
        <f>IF(C246="","",IFERROR(VLOOKUP(C246,'Inventaire'!$A$6:$D$500,2,0),""))</f>
        <v/>
      </c>
      <c r="E246" s="20" t="n"/>
      <c r="F246" s="22" t="n"/>
      <c r="G246" s="28">
        <f>IF(C246="","",IFERROR(VLOOKUP(C246,'Inventaire'!$A$6:$D$500,4,0),""))</f>
        <v/>
      </c>
      <c r="H246" s="20" t="n"/>
      <c r="I246" s="20" t="n"/>
      <c r="J246" s="20" t="n"/>
    </row>
    <row r="247">
      <c r="A247" s="27" t="n"/>
      <c r="B247" s="19" t="n"/>
      <c r="C247" s="19" t="n"/>
      <c r="D247" s="9">
        <f>IF(C247="","",IFERROR(VLOOKUP(C247,'Inventaire'!$A$6:$D$500,2,0),""))</f>
        <v/>
      </c>
      <c r="E247" s="20" t="n"/>
      <c r="F247" s="22" t="n"/>
      <c r="G247" s="28">
        <f>IF(C247="","",IFERROR(VLOOKUP(C247,'Inventaire'!$A$6:$D$500,4,0),""))</f>
        <v/>
      </c>
      <c r="H247" s="20" t="n"/>
      <c r="I247" s="20" t="n"/>
      <c r="J247" s="20" t="n"/>
    </row>
    <row r="248">
      <c r="A248" s="27" t="n"/>
      <c r="B248" s="19" t="n"/>
      <c r="C248" s="19" t="n"/>
      <c r="D248" s="9">
        <f>IF(C248="","",IFERROR(VLOOKUP(C248,'Inventaire'!$A$6:$D$500,2,0),""))</f>
        <v/>
      </c>
      <c r="E248" s="20" t="n"/>
      <c r="F248" s="22" t="n"/>
      <c r="G248" s="28">
        <f>IF(C248="","",IFERROR(VLOOKUP(C248,'Inventaire'!$A$6:$D$500,4,0),""))</f>
        <v/>
      </c>
      <c r="H248" s="20" t="n"/>
      <c r="I248" s="20" t="n"/>
      <c r="J248" s="20" t="n"/>
    </row>
    <row r="249">
      <c r="A249" s="27" t="n"/>
      <c r="B249" s="19" t="n"/>
      <c r="C249" s="19" t="n"/>
      <c r="D249" s="9">
        <f>IF(C249="","",IFERROR(VLOOKUP(C249,'Inventaire'!$A$6:$D$500,2,0),""))</f>
        <v/>
      </c>
      <c r="E249" s="20" t="n"/>
      <c r="F249" s="22" t="n"/>
      <c r="G249" s="28">
        <f>IF(C249="","",IFERROR(VLOOKUP(C249,'Inventaire'!$A$6:$D$500,4,0),""))</f>
        <v/>
      </c>
      <c r="H249" s="20" t="n"/>
      <c r="I249" s="20" t="n"/>
      <c r="J249" s="20" t="n"/>
    </row>
    <row r="250">
      <c r="A250" s="27" t="n"/>
      <c r="B250" s="19" t="n"/>
      <c r="C250" s="19" t="n"/>
      <c r="D250" s="9">
        <f>IF(C250="","",IFERROR(VLOOKUP(C250,'Inventaire'!$A$6:$D$500,2,0),""))</f>
        <v/>
      </c>
      <c r="E250" s="20" t="n"/>
      <c r="F250" s="22" t="n"/>
      <c r="G250" s="28">
        <f>IF(C250="","",IFERROR(VLOOKUP(C250,'Inventaire'!$A$6:$D$500,4,0),""))</f>
        <v/>
      </c>
      <c r="H250" s="20" t="n"/>
      <c r="I250" s="20" t="n"/>
      <c r="J250" s="20" t="n"/>
    </row>
    <row r="251">
      <c r="A251" s="27" t="n"/>
      <c r="B251" s="19" t="n"/>
      <c r="C251" s="19" t="n"/>
      <c r="D251" s="9">
        <f>IF(C251="","",IFERROR(VLOOKUP(C251,'Inventaire'!$A$6:$D$500,2,0),""))</f>
        <v/>
      </c>
      <c r="E251" s="20" t="n"/>
      <c r="F251" s="22" t="n"/>
      <c r="G251" s="28">
        <f>IF(C251="","",IFERROR(VLOOKUP(C251,'Inventaire'!$A$6:$D$500,4,0),""))</f>
        <v/>
      </c>
      <c r="H251" s="20" t="n"/>
      <c r="I251" s="20" t="n"/>
      <c r="J251" s="20" t="n"/>
    </row>
    <row r="252">
      <c r="A252" s="27" t="n"/>
      <c r="B252" s="19" t="n"/>
      <c r="C252" s="19" t="n"/>
      <c r="D252" s="9">
        <f>IF(C252="","",IFERROR(VLOOKUP(C252,'Inventaire'!$A$6:$D$500,2,0),""))</f>
        <v/>
      </c>
      <c r="E252" s="20" t="n"/>
      <c r="F252" s="22" t="n"/>
      <c r="G252" s="28">
        <f>IF(C252="","",IFERROR(VLOOKUP(C252,'Inventaire'!$A$6:$D$500,4,0),""))</f>
        <v/>
      </c>
      <c r="H252" s="20" t="n"/>
      <c r="I252" s="20" t="n"/>
      <c r="J252" s="20" t="n"/>
    </row>
    <row r="253">
      <c r="A253" s="27" t="n"/>
      <c r="B253" s="19" t="n"/>
      <c r="C253" s="19" t="n"/>
      <c r="D253" s="9">
        <f>IF(C253="","",IFERROR(VLOOKUP(C253,'Inventaire'!$A$6:$D$500,2,0),""))</f>
        <v/>
      </c>
      <c r="E253" s="20" t="n"/>
      <c r="F253" s="22" t="n"/>
      <c r="G253" s="28">
        <f>IF(C253="","",IFERROR(VLOOKUP(C253,'Inventaire'!$A$6:$D$500,4,0),""))</f>
        <v/>
      </c>
      <c r="H253" s="20" t="n"/>
      <c r="I253" s="20" t="n"/>
      <c r="J253" s="20" t="n"/>
    </row>
    <row r="254">
      <c r="A254" s="27" t="n"/>
      <c r="B254" s="19" t="n"/>
      <c r="C254" s="19" t="n"/>
      <c r="D254" s="9">
        <f>IF(C254="","",IFERROR(VLOOKUP(C254,'Inventaire'!$A$6:$D$500,2,0),""))</f>
        <v/>
      </c>
      <c r="E254" s="20" t="n"/>
      <c r="F254" s="22" t="n"/>
      <c r="G254" s="28">
        <f>IF(C254="","",IFERROR(VLOOKUP(C254,'Inventaire'!$A$6:$D$500,4,0),""))</f>
        <v/>
      </c>
      <c r="H254" s="20" t="n"/>
      <c r="I254" s="20" t="n"/>
      <c r="J254" s="20" t="n"/>
    </row>
    <row r="255">
      <c r="A255" s="27" t="n"/>
      <c r="B255" s="19" t="n"/>
      <c r="C255" s="19" t="n"/>
      <c r="D255" s="9">
        <f>IF(C255="","",IFERROR(VLOOKUP(C255,'Inventaire'!$A$6:$D$500,2,0),""))</f>
        <v/>
      </c>
      <c r="E255" s="20" t="n"/>
      <c r="F255" s="22" t="n"/>
      <c r="G255" s="28">
        <f>IF(C255="","",IFERROR(VLOOKUP(C255,'Inventaire'!$A$6:$D$500,4,0),""))</f>
        <v/>
      </c>
      <c r="H255" s="20" t="n"/>
      <c r="I255" s="20" t="n"/>
      <c r="J255" s="20" t="n"/>
    </row>
    <row r="256">
      <c r="A256" s="27" t="n"/>
      <c r="B256" s="19" t="n"/>
      <c r="C256" s="19" t="n"/>
      <c r="D256" s="9">
        <f>IF(C256="","",IFERROR(VLOOKUP(C256,'Inventaire'!$A$6:$D$500,2,0),""))</f>
        <v/>
      </c>
      <c r="E256" s="20" t="n"/>
      <c r="F256" s="22" t="n"/>
      <c r="G256" s="28">
        <f>IF(C256="","",IFERROR(VLOOKUP(C256,'Inventaire'!$A$6:$D$500,4,0),""))</f>
        <v/>
      </c>
      <c r="H256" s="20" t="n"/>
      <c r="I256" s="20" t="n"/>
      <c r="J256" s="20" t="n"/>
    </row>
    <row r="257">
      <c r="A257" s="27" t="n"/>
      <c r="B257" s="19" t="n"/>
      <c r="C257" s="19" t="n"/>
      <c r="D257" s="9">
        <f>IF(C257="","",IFERROR(VLOOKUP(C257,'Inventaire'!$A$6:$D$500,2,0),""))</f>
        <v/>
      </c>
      <c r="E257" s="20" t="n"/>
      <c r="F257" s="22" t="n"/>
      <c r="G257" s="28">
        <f>IF(C257="","",IFERROR(VLOOKUP(C257,'Inventaire'!$A$6:$D$500,4,0),""))</f>
        <v/>
      </c>
      <c r="H257" s="20" t="n"/>
      <c r="I257" s="20" t="n"/>
      <c r="J257" s="20" t="n"/>
    </row>
    <row r="258">
      <c r="A258" s="27" t="n"/>
      <c r="B258" s="19" t="n"/>
      <c r="C258" s="19" t="n"/>
      <c r="D258" s="9">
        <f>IF(C258="","",IFERROR(VLOOKUP(C258,'Inventaire'!$A$6:$D$500,2,0),""))</f>
        <v/>
      </c>
      <c r="E258" s="20" t="n"/>
      <c r="F258" s="22" t="n"/>
      <c r="G258" s="28">
        <f>IF(C258="","",IFERROR(VLOOKUP(C258,'Inventaire'!$A$6:$D$500,4,0),""))</f>
        <v/>
      </c>
      <c r="H258" s="20" t="n"/>
      <c r="I258" s="20" t="n"/>
      <c r="J258" s="20" t="n"/>
    </row>
    <row r="259">
      <c r="A259" s="27" t="n"/>
      <c r="B259" s="19" t="n"/>
      <c r="C259" s="19" t="n"/>
      <c r="D259" s="9">
        <f>IF(C259="","",IFERROR(VLOOKUP(C259,'Inventaire'!$A$6:$D$500,2,0),""))</f>
        <v/>
      </c>
      <c r="E259" s="20" t="n"/>
      <c r="F259" s="22" t="n"/>
      <c r="G259" s="28">
        <f>IF(C259="","",IFERROR(VLOOKUP(C259,'Inventaire'!$A$6:$D$500,4,0),""))</f>
        <v/>
      </c>
      <c r="H259" s="20" t="n"/>
      <c r="I259" s="20" t="n"/>
      <c r="J259" s="20" t="n"/>
    </row>
    <row r="260">
      <c r="A260" s="27" t="n"/>
      <c r="B260" s="19" t="n"/>
      <c r="C260" s="19" t="n"/>
      <c r="D260" s="9">
        <f>IF(C260="","",IFERROR(VLOOKUP(C260,'Inventaire'!$A$6:$D$500,2,0),""))</f>
        <v/>
      </c>
      <c r="E260" s="20" t="n"/>
      <c r="F260" s="22" t="n"/>
      <c r="G260" s="28">
        <f>IF(C260="","",IFERROR(VLOOKUP(C260,'Inventaire'!$A$6:$D$500,4,0),""))</f>
        <v/>
      </c>
      <c r="H260" s="20" t="n"/>
      <c r="I260" s="20" t="n"/>
      <c r="J260" s="20" t="n"/>
    </row>
    <row r="261">
      <c r="A261" s="27" t="n"/>
      <c r="B261" s="19" t="n"/>
      <c r="C261" s="19" t="n"/>
      <c r="D261" s="9">
        <f>IF(C261="","",IFERROR(VLOOKUP(C261,'Inventaire'!$A$6:$D$500,2,0),""))</f>
        <v/>
      </c>
      <c r="E261" s="20" t="n"/>
      <c r="F261" s="22" t="n"/>
      <c r="G261" s="28">
        <f>IF(C261="","",IFERROR(VLOOKUP(C261,'Inventaire'!$A$6:$D$500,4,0),""))</f>
        <v/>
      </c>
      <c r="H261" s="20" t="n"/>
      <c r="I261" s="20" t="n"/>
      <c r="J261" s="20" t="n"/>
    </row>
    <row r="262">
      <c r="A262" s="27" t="n"/>
      <c r="B262" s="19" t="n"/>
      <c r="C262" s="19" t="n"/>
      <c r="D262" s="9">
        <f>IF(C262="","",IFERROR(VLOOKUP(C262,'Inventaire'!$A$6:$D$500,2,0),""))</f>
        <v/>
      </c>
      <c r="E262" s="20" t="n"/>
      <c r="F262" s="22" t="n"/>
      <c r="G262" s="28">
        <f>IF(C262="","",IFERROR(VLOOKUP(C262,'Inventaire'!$A$6:$D$500,4,0),""))</f>
        <v/>
      </c>
      <c r="H262" s="20" t="n"/>
      <c r="I262" s="20" t="n"/>
      <c r="J262" s="20" t="n"/>
    </row>
    <row r="263">
      <c r="A263" s="27" t="n"/>
      <c r="B263" s="19" t="n"/>
      <c r="C263" s="19" t="n"/>
      <c r="D263" s="9">
        <f>IF(C263="","",IFERROR(VLOOKUP(C263,'Inventaire'!$A$6:$D$500,2,0),""))</f>
        <v/>
      </c>
      <c r="E263" s="20" t="n"/>
      <c r="F263" s="22" t="n"/>
      <c r="G263" s="28">
        <f>IF(C263="","",IFERROR(VLOOKUP(C263,'Inventaire'!$A$6:$D$500,4,0),""))</f>
        <v/>
      </c>
      <c r="H263" s="20" t="n"/>
      <c r="I263" s="20" t="n"/>
      <c r="J263" s="20" t="n"/>
    </row>
    <row r="264">
      <c r="A264" s="27" t="n"/>
      <c r="B264" s="19" t="n"/>
      <c r="C264" s="19" t="n"/>
      <c r="D264" s="9">
        <f>IF(C264="","",IFERROR(VLOOKUP(C264,'Inventaire'!$A$6:$D$500,2,0),""))</f>
        <v/>
      </c>
      <c r="E264" s="20" t="n"/>
      <c r="F264" s="22" t="n"/>
      <c r="G264" s="28">
        <f>IF(C264="","",IFERROR(VLOOKUP(C264,'Inventaire'!$A$6:$D$500,4,0),""))</f>
        <v/>
      </c>
      <c r="H264" s="20" t="n"/>
      <c r="I264" s="20" t="n"/>
      <c r="J264" s="20" t="n"/>
    </row>
    <row r="265">
      <c r="A265" s="27" t="n"/>
      <c r="B265" s="19" t="n"/>
      <c r="C265" s="19" t="n"/>
      <c r="D265" s="9">
        <f>IF(C265="","",IFERROR(VLOOKUP(C265,'Inventaire'!$A$6:$D$500,2,0),""))</f>
        <v/>
      </c>
      <c r="E265" s="20" t="n"/>
      <c r="F265" s="22" t="n"/>
      <c r="G265" s="28">
        <f>IF(C265="","",IFERROR(VLOOKUP(C265,'Inventaire'!$A$6:$D$500,4,0),""))</f>
        <v/>
      </c>
      <c r="H265" s="20" t="n"/>
      <c r="I265" s="20" t="n"/>
      <c r="J265" s="20" t="n"/>
    </row>
    <row r="266">
      <c r="A266" s="27" t="n"/>
      <c r="B266" s="19" t="n"/>
      <c r="C266" s="19" t="n"/>
      <c r="D266" s="9">
        <f>IF(C266="","",IFERROR(VLOOKUP(C266,'Inventaire'!$A$6:$D$500,2,0),""))</f>
        <v/>
      </c>
      <c r="E266" s="20" t="n"/>
      <c r="F266" s="22" t="n"/>
      <c r="G266" s="28">
        <f>IF(C266="","",IFERROR(VLOOKUP(C266,'Inventaire'!$A$6:$D$500,4,0),""))</f>
        <v/>
      </c>
      <c r="H266" s="20" t="n"/>
      <c r="I266" s="20" t="n"/>
      <c r="J266" s="20" t="n"/>
    </row>
    <row r="267">
      <c r="A267" s="27" t="n"/>
      <c r="B267" s="19" t="n"/>
      <c r="C267" s="19" t="n"/>
      <c r="D267" s="9">
        <f>IF(C267="","",IFERROR(VLOOKUP(C267,'Inventaire'!$A$6:$D$500,2,0),""))</f>
        <v/>
      </c>
      <c r="E267" s="20" t="n"/>
      <c r="F267" s="22" t="n"/>
      <c r="G267" s="28">
        <f>IF(C267="","",IFERROR(VLOOKUP(C267,'Inventaire'!$A$6:$D$500,4,0),""))</f>
        <v/>
      </c>
      <c r="H267" s="20" t="n"/>
      <c r="I267" s="20" t="n"/>
      <c r="J267" s="20" t="n"/>
    </row>
    <row r="268">
      <c r="A268" s="27" t="n"/>
      <c r="B268" s="19" t="n"/>
      <c r="C268" s="19" t="n"/>
      <c r="D268" s="9">
        <f>IF(C268="","",IFERROR(VLOOKUP(C268,'Inventaire'!$A$6:$D$500,2,0),""))</f>
        <v/>
      </c>
      <c r="E268" s="20" t="n"/>
      <c r="F268" s="22" t="n"/>
      <c r="G268" s="28">
        <f>IF(C268="","",IFERROR(VLOOKUP(C268,'Inventaire'!$A$6:$D$500,4,0),""))</f>
        <v/>
      </c>
      <c r="H268" s="20" t="n"/>
      <c r="I268" s="20" t="n"/>
      <c r="J268" s="20" t="n"/>
    </row>
    <row r="269">
      <c r="A269" s="27" t="n"/>
      <c r="B269" s="19" t="n"/>
      <c r="C269" s="19" t="n"/>
      <c r="D269" s="9">
        <f>IF(C269="","",IFERROR(VLOOKUP(C269,'Inventaire'!$A$6:$D$500,2,0),""))</f>
        <v/>
      </c>
      <c r="E269" s="20" t="n"/>
      <c r="F269" s="22" t="n"/>
      <c r="G269" s="28">
        <f>IF(C269="","",IFERROR(VLOOKUP(C269,'Inventaire'!$A$6:$D$500,4,0),""))</f>
        <v/>
      </c>
      <c r="H269" s="20" t="n"/>
      <c r="I269" s="20" t="n"/>
      <c r="J269" s="20" t="n"/>
    </row>
    <row r="270">
      <c r="A270" s="27" t="n"/>
      <c r="B270" s="19" t="n"/>
      <c r="C270" s="19" t="n"/>
      <c r="D270" s="9">
        <f>IF(C270="","",IFERROR(VLOOKUP(C270,'Inventaire'!$A$6:$D$500,2,0),""))</f>
        <v/>
      </c>
      <c r="E270" s="20" t="n"/>
      <c r="F270" s="22" t="n"/>
      <c r="G270" s="28">
        <f>IF(C270="","",IFERROR(VLOOKUP(C270,'Inventaire'!$A$6:$D$500,4,0),""))</f>
        <v/>
      </c>
      <c r="H270" s="20" t="n"/>
      <c r="I270" s="20" t="n"/>
      <c r="J270" s="20" t="n"/>
    </row>
    <row r="271">
      <c r="A271" s="27" t="n"/>
      <c r="B271" s="19" t="n"/>
      <c r="C271" s="19" t="n"/>
      <c r="D271" s="9">
        <f>IF(C271="","",IFERROR(VLOOKUP(C271,'Inventaire'!$A$6:$D$500,2,0),""))</f>
        <v/>
      </c>
      <c r="E271" s="20" t="n"/>
      <c r="F271" s="22" t="n"/>
      <c r="G271" s="28">
        <f>IF(C271="","",IFERROR(VLOOKUP(C271,'Inventaire'!$A$6:$D$500,4,0),""))</f>
        <v/>
      </c>
      <c r="H271" s="20" t="n"/>
      <c r="I271" s="20" t="n"/>
      <c r="J271" s="20" t="n"/>
    </row>
    <row r="272">
      <c r="A272" s="27" t="n"/>
      <c r="B272" s="19" t="n"/>
      <c r="C272" s="19" t="n"/>
      <c r="D272" s="9">
        <f>IF(C272="","",IFERROR(VLOOKUP(C272,'Inventaire'!$A$6:$D$500,2,0),""))</f>
        <v/>
      </c>
      <c r="E272" s="20" t="n"/>
      <c r="F272" s="22" t="n"/>
      <c r="G272" s="28">
        <f>IF(C272="","",IFERROR(VLOOKUP(C272,'Inventaire'!$A$6:$D$500,4,0),""))</f>
        <v/>
      </c>
      <c r="H272" s="20" t="n"/>
      <c r="I272" s="20" t="n"/>
      <c r="J272" s="20" t="n"/>
    </row>
    <row r="273">
      <c r="A273" s="27" t="n"/>
      <c r="B273" s="19" t="n"/>
      <c r="C273" s="19" t="n"/>
      <c r="D273" s="9">
        <f>IF(C273="","",IFERROR(VLOOKUP(C273,'Inventaire'!$A$6:$D$500,2,0),""))</f>
        <v/>
      </c>
      <c r="E273" s="20" t="n"/>
      <c r="F273" s="22" t="n"/>
      <c r="G273" s="28">
        <f>IF(C273="","",IFERROR(VLOOKUP(C273,'Inventaire'!$A$6:$D$500,4,0),""))</f>
        <v/>
      </c>
      <c r="H273" s="20" t="n"/>
      <c r="I273" s="20" t="n"/>
      <c r="J273" s="20" t="n"/>
    </row>
    <row r="274">
      <c r="A274" s="27" t="n"/>
      <c r="B274" s="19" t="n"/>
      <c r="C274" s="19" t="n"/>
      <c r="D274" s="9">
        <f>IF(C274="","",IFERROR(VLOOKUP(C274,'Inventaire'!$A$6:$D$500,2,0),""))</f>
        <v/>
      </c>
      <c r="E274" s="20" t="n"/>
      <c r="F274" s="22" t="n"/>
      <c r="G274" s="28">
        <f>IF(C274="","",IFERROR(VLOOKUP(C274,'Inventaire'!$A$6:$D$500,4,0),""))</f>
        <v/>
      </c>
      <c r="H274" s="20" t="n"/>
      <c r="I274" s="20" t="n"/>
      <c r="J274" s="20" t="n"/>
    </row>
    <row r="275">
      <c r="A275" s="27" t="n"/>
      <c r="B275" s="19" t="n"/>
      <c r="C275" s="19" t="n"/>
      <c r="D275" s="9">
        <f>IF(C275="","",IFERROR(VLOOKUP(C275,'Inventaire'!$A$6:$D$500,2,0),""))</f>
        <v/>
      </c>
      <c r="E275" s="20" t="n"/>
      <c r="F275" s="22" t="n"/>
      <c r="G275" s="28">
        <f>IF(C275="","",IFERROR(VLOOKUP(C275,'Inventaire'!$A$6:$D$500,4,0),""))</f>
        <v/>
      </c>
      <c r="H275" s="20" t="n"/>
      <c r="I275" s="20" t="n"/>
      <c r="J275" s="20" t="n"/>
    </row>
    <row r="276">
      <c r="A276" s="27" t="n"/>
      <c r="B276" s="19" t="n"/>
      <c r="C276" s="19" t="n"/>
      <c r="D276" s="9">
        <f>IF(C276="","",IFERROR(VLOOKUP(C276,'Inventaire'!$A$6:$D$500,2,0),""))</f>
        <v/>
      </c>
      <c r="E276" s="20" t="n"/>
      <c r="F276" s="22" t="n"/>
      <c r="G276" s="28">
        <f>IF(C276="","",IFERROR(VLOOKUP(C276,'Inventaire'!$A$6:$D$500,4,0),""))</f>
        <v/>
      </c>
      <c r="H276" s="20" t="n"/>
      <c r="I276" s="20" t="n"/>
      <c r="J276" s="20" t="n"/>
    </row>
    <row r="277">
      <c r="A277" s="27" t="n"/>
      <c r="B277" s="19" t="n"/>
      <c r="C277" s="19" t="n"/>
      <c r="D277" s="9">
        <f>IF(C277="","",IFERROR(VLOOKUP(C277,'Inventaire'!$A$6:$D$500,2,0),""))</f>
        <v/>
      </c>
      <c r="E277" s="20" t="n"/>
      <c r="F277" s="22" t="n"/>
      <c r="G277" s="28">
        <f>IF(C277="","",IFERROR(VLOOKUP(C277,'Inventaire'!$A$6:$D$500,4,0),""))</f>
        <v/>
      </c>
      <c r="H277" s="20" t="n"/>
      <c r="I277" s="20" t="n"/>
      <c r="J277" s="20" t="n"/>
    </row>
    <row r="278">
      <c r="A278" s="27" t="n"/>
      <c r="B278" s="19" t="n"/>
      <c r="C278" s="19" t="n"/>
      <c r="D278" s="9">
        <f>IF(C278="","",IFERROR(VLOOKUP(C278,'Inventaire'!$A$6:$D$500,2,0),""))</f>
        <v/>
      </c>
      <c r="E278" s="20" t="n"/>
      <c r="F278" s="22" t="n"/>
      <c r="G278" s="28">
        <f>IF(C278="","",IFERROR(VLOOKUP(C278,'Inventaire'!$A$6:$D$500,4,0),""))</f>
        <v/>
      </c>
      <c r="H278" s="20" t="n"/>
      <c r="I278" s="20" t="n"/>
      <c r="J278" s="20" t="n"/>
    </row>
    <row r="279">
      <c r="A279" s="27" t="n"/>
      <c r="B279" s="19" t="n"/>
      <c r="C279" s="19" t="n"/>
      <c r="D279" s="9">
        <f>IF(C279="","",IFERROR(VLOOKUP(C279,'Inventaire'!$A$6:$D$500,2,0),""))</f>
        <v/>
      </c>
      <c r="E279" s="20" t="n"/>
      <c r="F279" s="22" t="n"/>
      <c r="G279" s="28">
        <f>IF(C279="","",IFERROR(VLOOKUP(C279,'Inventaire'!$A$6:$D$500,4,0),""))</f>
        <v/>
      </c>
      <c r="H279" s="20" t="n"/>
      <c r="I279" s="20" t="n"/>
      <c r="J279" s="20" t="n"/>
    </row>
    <row r="280">
      <c r="A280" s="27" t="n"/>
      <c r="B280" s="19" t="n"/>
      <c r="C280" s="19" t="n"/>
      <c r="D280" s="9">
        <f>IF(C280="","",IFERROR(VLOOKUP(C280,'Inventaire'!$A$6:$D$500,2,0),""))</f>
        <v/>
      </c>
      <c r="E280" s="20" t="n"/>
      <c r="F280" s="22" t="n"/>
      <c r="G280" s="28">
        <f>IF(C280="","",IFERROR(VLOOKUP(C280,'Inventaire'!$A$6:$D$500,4,0),""))</f>
        <v/>
      </c>
      <c r="H280" s="20" t="n"/>
      <c r="I280" s="20" t="n"/>
      <c r="J280" s="20" t="n"/>
    </row>
    <row r="281">
      <c r="A281" s="27" t="n"/>
      <c r="B281" s="19" t="n"/>
      <c r="C281" s="19" t="n"/>
      <c r="D281" s="9">
        <f>IF(C281="","",IFERROR(VLOOKUP(C281,'Inventaire'!$A$6:$D$500,2,0),""))</f>
        <v/>
      </c>
      <c r="E281" s="20" t="n"/>
      <c r="F281" s="22" t="n"/>
      <c r="G281" s="28">
        <f>IF(C281="","",IFERROR(VLOOKUP(C281,'Inventaire'!$A$6:$D$500,4,0),""))</f>
        <v/>
      </c>
      <c r="H281" s="20" t="n"/>
      <c r="I281" s="20" t="n"/>
      <c r="J281" s="20" t="n"/>
    </row>
    <row r="282">
      <c r="A282" s="27" t="n"/>
      <c r="B282" s="19" t="n"/>
      <c r="C282" s="19" t="n"/>
      <c r="D282" s="9">
        <f>IF(C282="","",IFERROR(VLOOKUP(C282,'Inventaire'!$A$6:$D$500,2,0),""))</f>
        <v/>
      </c>
      <c r="E282" s="20" t="n"/>
      <c r="F282" s="22" t="n"/>
      <c r="G282" s="28">
        <f>IF(C282="","",IFERROR(VLOOKUP(C282,'Inventaire'!$A$6:$D$500,4,0),""))</f>
        <v/>
      </c>
      <c r="H282" s="20" t="n"/>
      <c r="I282" s="20" t="n"/>
      <c r="J282" s="20" t="n"/>
    </row>
    <row r="283">
      <c r="A283" s="27" t="n"/>
      <c r="B283" s="19" t="n"/>
      <c r="C283" s="19" t="n"/>
      <c r="D283" s="9">
        <f>IF(C283="","",IFERROR(VLOOKUP(C283,'Inventaire'!$A$6:$D$500,2,0),""))</f>
        <v/>
      </c>
      <c r="E283" s="20" t="n"/>
      <c r="F283" s="22" t="n"/>
      <c r="G283" s="28">
        <f>IF(C283="","",IFERROR(VLOOKUP(C283,'Inventaire'!$A$6:$D$500,4,0),""))</f>
        <v/>
      </c>
      <c r="H283" s="20" t="n"/>
      <c r="I283" s="20" t="n"/>
      <c r="J283" s="20" t="n"/>
    </row>
    <row r="284">
      <c r="A284" s="27" t="n"/>
      <c r="B284" s="19" t="n"/>
      <c r="C284" s="19" t="n"/>
      <c r="D284" s="9">
        <f>IF(C284="","",IFERROR(VLOOKUP(C284,'Inventaire'!$A$6:$D$500,2,0),""))</f>
        <v/>
      </c>
      <c r="E284" s="20" t="n"/>
      <c r="F284" s="22" t="n"/>
      <c r="G284" s="28">
        <f>IF(C284="","",IFERROR(VLOOKUP(C284,'Inventaire'!$A$6:$D$500,4,0),""))</f>
        <v/>
      </c>
      <c r="H284" s="20" t="n"/>
      <c r="I284" s="20" t="n"/>
      <c r="J284" s="20" t="n"/>
    </row>
    <row r="285">
      <c r="A285" s="27" t="n"/>
      <c r="B285" s="19" t="n"/>
      <c r="C285" s="19" t="n"/>
      <c r="D285" s="9">
        <f>IF(C285="","",IFERROR(VLOOKUP(C285,'Inventaire'!$A$6:$D$500,2,0),""))</f>
        <v/>
      </c>
      <c r="E285" s="20" t="n"/>
      <c r="F285" s="22" t="n"/>
      <c r="G285" s="28">
        <f>IF(C285="","",IFERROR(VLOOKUP(C285,'Inventaire'!$A$6:$D$500,4,0),""))</f>
        <v/>
      </c>
      <c r="H285" s="20" t="n"/>
      <c r="I285" s="20" t="n"/>
      <c r="J285" s="20" t="n"/>
    </row>
    <row r="286">
      <c r="A286" s="27" t="n"/>
      <c r="B286" s="19" t="n"/>
      <c r="C286" s="19" t="n"/>
      <c r="D286" s="9">
        <f>IF(C286="","",IFERROR(VLOOKUP(C286,'Inventaire'!$A$6:$D$500,2,0),""))</f>
        <v/>
      </c>
      <c r="E286" s="20" t="n"/>
      <c r="F286" s="22" t="n"/>
      <c r="G286" s="28">
        <f>IF(C286="","",IFERROR(VLOOKUP(C286,'Inventaire'!$A$6:$D$500,4,0),""))</f>
        <v/>
      </c>
      <c r="H286" s="20" t="n"/>
      <c r="I286" s="20" t="n"/>
      <c r="J286" s="20" t="n"/>
    </row>
    <row r="287">
      <c r="A287" s="27" t="n"/>
      <c r="B287" s="19" t="n"/>
      <c r="C287" s="19" t="n"/>
      <c r="D287" s="9">
        <f>IF(C287="","",IFERROR(VLOOKUP(C287,'Inventaire'!$A$6:$D$500,2,0),""))</f>
        <v/>
      </c>
      <c r="E287" s="20" t="n"/>
      <c r="F287" s="22" t="n"/>
      <c r="G287" s="28">
        <f>IF(C287="","",IFERROR(VLOOKUP(C287,'Inventaire'!$A$6:$D$500,4,0),""))</f>
        <v/>
      </c>
      <c r="H287" s="20" t="n"/>
      <c r="I287" s="20" t="n"/>
      <c r="J287" s="20" t="n"/>
    </row>
    <row r="288">
      <c r="A288" s="27" t="n"/>
      <c r="B288" s="19" t="n"/>
      <c r="C288" s="19" t="n"/>
      <c r="D288" s="9">
        <f>IF(C288="","",IFERROR(VLOOKUP(C288,'Inventaire'!$A$6:$D$500,2,0),""))</f>
        <v/>
      </c>
      <c r="E288" s="20" t="n"/>
      <c r="F288" s="22" t="n"/>
      <c r="G288" s="28">
        <f>IF(C288="","",IFERROR(VLOOKUP(C288,'Inventaire'!$A$6:$D$500,4,0),""))</f>
        <v/>
      </c>
      <c r="H288" s="20" t="n"/>
      <c r="I288" s="20" t="n"/>
      <c r="J288" s="20" t="n"/>
    </row>
    <row r="289">
      <c r="A289" s="27" t="n"/>
      <c r="B289" s="19" t="n"/>
      <c r="C289" s="19" t="n"/>
      <c r="D289" s="9">
        <f>IF(C289="","",IFERROR(VLOOKUP(C289,'Inventaire'!$A$6:$D$500,2,0),""))</f>
        <v/>
      </c>
      <c r="E289" s="20" t="n"/>
      <c r="F289" s="22" t="n"/>
      <c r="G289" s="28">
        <f>IF(C289="","",IFERROR(VLOOKUP(C289,'Inventaire'!$A$6:$D$500,4,0),""))</f>
        <v/>
      </c>
      <c r="H289" s="20" t="n"/>
      <c r="I289" s="20" t="n"/>
      <c r="J289" s="20" t="n"/>
    </row>
    <row r="290">
      <c r="A290" s="27" t="n"/>
      <c r="B290" s="19" t="n"/>
      <c r="C290" s="19" t="n"/>
      <c r="D290" s="9">
        <f>IF(C290="","",IFERROR(VLOOKUP(C290,'Inventaire'!$A$6:$D$500,2,0),""))</f>
        <v/>
      </c>
      <c r="E290" s="20" t="n"/>
      <c r="F290" s="22" t="n"/>
      <c r="G290" s="28">
        <f>IF(C290="","",IFERROR(VLOOKUP(C290,'Inventaire'!$A$6:$D$500,4,0),""))</f>
        <v/>
      </c>
      <c r="H290" s="20" t="n"/>
      <c r="I290" s="20" t="n"/>
      <c r="J290" s="20" t="n"/>
    </row>
    <row r="291">
      <c r="A291" s="27" t="n"/>
      <c r="B291" s="19" t="n"/>
      <c r="C291" s="19" t="n"/>
      <c r="D291" s="9">
        <f>IF(C291="","",IFERROR(VLOOKUP(C291,'Inventaire'!$A$6:$D$500,2,0),""))</f>
        <v/>
      </c>
      <c r="E291" s="20" t="n"/>
      <c r="F291" s="22" t="n"/>
      <c r="G291" s="28">
        <f>IF(C291="","",IFERROR(VLOOKUP(C291,'Inventaire'!$A$6:$D$500,4,0),""))</f>
        <v/>
      </c>
      <c r="H291" s="20" t="n"/>
      <c r="I291" s="20" t="n"/>
      <c r="J291" s="20" t="n"/>
    </row>
    <row r="292">
      <c r="A292" s="27" t="n"/>
      <c r="B292" s="19" t="n"/>
      <c r="C292" s="19" t="n"/>
      <c r="D292" s="9">
        <f>IF(C292="","",IFERROR(VLOOKUP(C292,'Inventaire'!$A$6:$D$500,2,0),""))</f>
        <v/>
      </c>
      <c r="E292" s="20" t="n"/>
      <c r="F292" s="22" t="n"/>
      <c r="G292" s="28">
        <f>IF(C292="","",IFERROR(VLOOKUP(C292,'Inventaire'!$A$6:$D$500,4,0),""))</f>
        <v/>
      </c>
      <c r="H292" s="20" t="n"/>
      <c r="I292" s="20" t="n"/>
      <c r="J292" s="20" t="n"/>
    </row>
    <row r="293">
      <c r="A293" s="27" t="n"/>
      <c r="B293" s="19" t="n"/>
      <c r="C293" s="19" t="n"/>
      <c r="D293" s="9">
        <f>IF(C293="","",IFERROR(VLOOKUP(C293,'Inventaire'!$A$6:$D$500,2,0),""))</f>
        <v/>
      </c>
      <c r="E293" s="20" t="n"/>
      <c r="F293" s="22" t="n"/>
      <c r="G293" s="28">
        <f>IF(C293="","",IFERROR(VLOOKUP(C293,'Inventaire'!$A$6:$D$500,4,0),""))</f>
        <v/>
      </c>
      <c r="H293" s="20" t="n"/>
      <c r="I293" s="20" t="n"/>
      <c r="J293" s="20" t="n"/>
    </row>
    <row r="294">
      <c r="A294" s="27" t="n"/>
      <c r="B294" s="19" t="n"/>
      <c r="C294" s="19" t="n"/>
      <c r="D294" s="9">
        <f>IF(C294="","",IFERROR(VLOOKUP(C294,'Inventaire'!$A$6:$D$500,2,0),""))</f>
        <v/>
      </c>
      <c r="E294" s="20" t="n"/>
      <c r="F294" s="22" t="n"/>
      <c r="G294" s="28">
        <f>IF(C294="","",IFERROR(VLOOKUP(C294,'Inventaire'!$A$6:$D$500,4,0),""))</f>
        <v/>
      </c>
      <c r="H294" s="20" t="n"/>
      <c r="I294" s="20" t="n"/>
      <c r="J294" s="20" t="n"/>
    </row>
    <row r="295">
      <c r="A295" s="27" t="n"/>
      <c r="B295" s="19" t="n"/>
      <c r="C295" s="19" t="n"/>
      <c r="D295" s="9">
        <f>IF(C295="","",IFERROR(VLOOKUP(C295,'Inventaire'!$A$6:$D$500,2,0),""))</f>
        <v/>
      </c>
      <c r="E295" s="20" t="n"/>
      <c r="F295" s="22" t="n"/>
      <c r="G295" s="28">
        <f>IF(C295="","",IFERROR(VLOOKUP(C295,'Inventaire'!$A$6:$D$500,4,0),""))</f>
        <v/>
      </c>
      <c r="H295" s="20" t="n"/>
      <c r="I295" s="20" t="n"/>
      <c r="J295" s="20" t="n"/>
    </row>
    <row r="296">
      <c r="A296" s="27" t="n"/>
      <c r="B296" s="19" t="n"/>
      <c r="C296" s="19" t="n"/>
      <c r="D296" s="9">
        <f>IF(C296="","",IFERROR(VLOOKUP(C296,'Inventaire'!$A$6:$D$500,2,0),""))</f>
        <v/>
      </c>
      <c r="E296" s="20" t="n"/>
      <c r="F296" s="22" t="n"/>
      <c r="G296" s="28">
        <f>IF(C296="","",IFERROR(VLOOKUP(C296,'Inventaire'!$A$6:$D$500,4,0),""))</f>
        <v/>
      </c>
      <c r="H296" s="20" t="n"/>
      <c r="I296" s="20" t="n"/>
      <c r="J296" s="20" t="n"/>
    </row>
    <row r="297">
      <c r="A297" s="27" t="n"/>
      <c r="B297" s="19" t="n"/>
      <c r="C297" s="19" t="n"/>
      <c r="D297" s="9">
        <f>IF(C297="","",IFERROR(VLOOKUP(C297,'Inventaire'!$A$6:$D$500,2,0),""))</f>
        <v/>
      </c>
      <c r="E297" s="20" t="n"/>
      <c r="F297" s="22" t="n"/>
      <c r="G297" s="28">
        <f>IF(C297="","",IFERROR(VLOOKUP(C297,'Inventaire'!$A$6:$D$500,4,0),""))</f>
        <v/>
      </c>
      <c r="H297" s="20" t="n"/>
      <c r="I297" s="20" t="n"/>
      <c r="J297" s="20" t="n"/>
    </row>
    <row r="298">
      <c r="A298" s="27" t="n"/>
      <c r="B298" s="19" t="n"/>
      <c r="C298" s="19" t="n"/>
      <c r="D298" s="9">
        <f>IF(C298="","",IFERROR(VLOOKUP(C298,'Inventaire'!$A$6:$D$500,2,0),""))</f>
        <v/>
      </c>
      <c r="E298" s="20" t="n"/>
      <c r="F298" s="22" t="n"/>
      <c r="G298" s="28">
        <f>IF(C298="","",IFERROR(VLOOKUP(C298,'Inventaire'!$A$6:$D$500,4,0),""))</f>
        <v/>
      </c>
      <c r="H298" s="20" t="n"/>
      <c r="I298" s="20" t="n"/>
      <c r="J298" s="20" t="n"/>
    </row>
    <row r="299">
      <c r="A299" s="27" t="n"/>
      <c r="B299" s="19" t="n"/>
      <c r="C299" s="19" t="n"/>
      <c r="D299" s="9">
        <f>IF(C299="","",IFERROR(VLOOKUP(C299,'Inventaire'!$A$6:$D$500,2,0),""))</f>
        <v/>
      </c>
      <c r="E299" s="20" t="n"/>
      <c r="F299" s="22" t="n"/>
      <c r="G299" s="28">
        <f>IF(C299="","",IFERROR(VLOOKUP(C299,'Inventaire'!$A$6:$D$500,4,0),""))</f>
        <v/>
      </c>
      <c r="H299" s="20" t="n"/>
      <c r="I299" s="20" t="n"/>
      <c r="J299" s="20" t="n"/>
    </row>
    <row r="300">
      <c r="A300" s="27" t="n"/>
      <c r="B300" s="19" t="n"/>
      <c r="C300" s="19" t="n"/>
      <c r="D300" s="9">
        <f>IF(C300="","",IFERROR(VLOOKUP(C300,'Inventaire'!$A$6:$D$500,2,0),""))</f>
        <v/>
      </c>
      <c r="E300" s="20" t="n"/>
      <c r="F300" s="22" t="n"/>
      <c r="G300" s="28">
        <f>IF(C300="","",IFERROR(VLOOKUP(C300,'Inventaire'!$A$6:$D$500,4,0),""))</f>
        <v/>
      </c>
      <c r="H300" s="20" t="n"/>
      <c r="I300" s="20" t="n"/>
      <c r="J300" s="20" t="n"/>
    </row>
    <row r="301">
      <c r="A301" s="27" t="n"/>
      <c r="B301" s="19" t="n"/>
      <c r="C301" s="19" t="n"/>
      <c r="D301" s="9">
        <f>IF(C301="","",IFERROR(VLOOKUP(C301,'Inventaire'!$A$6:$D$500,2,0),""))</f>
        <v/>
      </c>
      <c r="E301" s="20" t="n"/>
      <c r="F301" s="22" t="n"/>
      <c r="G301" s="28">
        <f>IF(C301="","",IFERROR(VLOOKUP(C301,'Inventaire'!$A$6:$D$500,4,0),""))</f>
        <v/>
      </c>
      <c r="H301" s="20" t="n"/>
      <c r="I301" s="20" t="n"/>
      <c r="J301" s="20" t="n"/>
    </row>
    <row r="302">
      <c r="A302" s="27" t="n"/>
      <c r="B302" s="19" t="n"/>
      <c r="C302" s="19" t="n"/>
      <c r="D302" s="9">
        <f>IF(C302="","",IFERROR(VLOOKUP(C302,'Inventaire'!$A$6:$D$500,2,0),""))</f>
        <v/>
      </c>
      <c r="E302" s="20" t="n"/>
      <c r="F302" s="22" t="n"/>
      <c r="G302" s="28">
        <f>IF(C302="","",IFERROR(VLOOKUP(C302,'Inventaire'!$A$6:$D$500,4,0),""))</f>
        <v/>
      </c>
      <c r="H302" s="20" t="n"/>
      <c r="I302" s="20" t="n"/>
      <c r="J302" s="20" t="n"/>
    </row>
    <row r="303">
      <c r="A303" s="27" t="n"/>
      <c r="B303" s="19" t="n"/>
      <c r="C303" s="19" t="n"/>
      <c r="D303" s="9">
        <f>IF(C303="","",IFERROR(VLOOKUP(C303,'Inventaire'!$A$6:$D$500,2,0),""))</f>
        <v/>
      </c>
      <c r="E303" s="20" t="n"/>
      <c r="F303" s="22" t="n"/>
      <c r="G303" s="28">
        <f>IF(C303="","",IFERROR(VLOOKUP(C303,'Inventaire'!$A$6:$D$500,4,0),""))</f>
        <v/>
      </c>
      <c r="H303" s="20" t="n"/>
      <c r="I303" s="20" t="n"/>
      <c r="J303" s="20" t="n"/>
    </row>
    <row r="304">
      <c r="A304" s="27" t="n"/>
      <c r="B304" s="19" t="n"/>
      <c r="C304" s="19" t="n"/>
      <c r="D304" s="9">
        <f>IF(C304="","",IFERROR(VLOOKUP(C304,'Inventaire'!$A$6:$D$500,2,0),""))</f>
        <v/>
      </c>
      <c r="E304" s="20" t="n"/>
      <c r="F304" s="22" t="n"/>
      <c r="G304" s="28">
        <f>IF(C304="","",IFERROR(VLOOKUP(C304,'Inventaire'!$A$6:$D$500,4,0),""))</f>
        <v/>
      </c>
      <c r="H304" s="20" t="n"/>
      <c r="I304" s="20" t="n"/>
      <c r="J304" s="20" t="n"/>
    </row>
    <row r="305">
      <c r="A305" s="27" t="n"/>
      <c r="B305" s="19" t="n"/>
      <c r="C305" s="19" t="n"/>
      <c r="D305" s="9">
        <f>IF(C305="","",IFERROR(VLOOKUP(C305,'Inventaire'!$A$6:$D$500,2,0),""))</f>
        <v/>
      </c>
      <c r="E305" s="20" t="n"/>
      <c r="F305" s="22" t="n"/>
      <c r="G305" s="28">
        <f>IF(C305="","",IFERROR(VLOOKUP(C305,'Inventaire'!$A$6:$D$500,4,0),""))</f>
        <v/>
      </c>
      <c r="H305" s="20" t="n"/>
      <c r="I305" s="20" t="n"/>
      <c r="J305" s="20" t="n"/>
    </row>
    <row r="306">
      <c r="A306" s="27" t="n"/>
      <c r="B306" s="19" t="n"/>
      <c r="C306" s="19" t="n"/>
      <c r="D306" s="9">
        <f>IF(C306="","",IFERROR(VLOOKUP(C306,'Inventaire'!$A$6:$D$500,2,0),""))</f>
        <v/>
      </c>
      <c r="E306" s="20" t="n"/>
      <c r="F306" s="22" t="n"/>
      <c r="G306" s="28">
        <f>IF(C306="","",IFERROR(VLOOKUP(C306,'Inventaire'!$A$6:$D$500,4,0),""))</f>
        <v/>
      </c>
      <c r="H306" s="20" t="n"/>
      <c r="I306" s="20" t="n"/>
      <c r="J306" s="20" t="n"/>
    </row>
    <row r="307">
      <c r="A307" s="27" t="n"/>
      <c r="B307" s="19" t="n"/>
      <c r="C307" s="19" t="n"/>
      <c r="D307" s="9">
        <f>IF(C307="","",IFERROR(VLOOKUP(C307,'Inventaire'!$A$6:$D$500,2,0),""))</f>
        <v/>
      </c>
      <c r="E307" s="20" t="n"/>
      <c r="F307" s="22" t="n"/>
      <c r="G307" s="28">
        <f>IF(C307="","",IFERROR(VLOOKUP(C307,'Inventaire'!$A$6:$D$500,4,0),""))</f>
        <v/>
      </c>
      <c r="H307" s="20" t="n"/>
      <c r="I307" s="20" t="n"/>
      <c r="J307" s="20" t="n"/>
    </row>
    <row r="308">
      <c r="A308" s="27" t="n"/>
      <c r="B308" s="19" t="n"/>
      <c r="C308" s="19" t="n"/>
      <c r="D308" s="9">
        <f>IF(C308="","",IFERROR(VLOOKUP(C308,'Inventaire'!$A$6:$D$500,2,0),""))</f>
        <v/>
      </c>
      <c r="E308" s="20" t="n"/>
      <c r="F308" s="22" t="n"/>
      <c r="G308" s="28">
        <f>IF(C308="","",IFERROR(VLOOKUP(C308,'Inventaire'!$A$6:$D$500,4,0),""))</f>
        <v/>
      </c>
      <c r="H308" s="20" t="n"/>
      <c r="I308" s="20" t="n"/>
      <c r="J308" s="20" t="n"/>
    </row>
    <row r="309">
      <c r="A309" s="27" t="n"/>
      <c r="B309" s="19" t="n"/>
      <c r="C309" s="19" t="n"/>
      <c r="D309" s="9">
        <f>IF(C309="","",IFERROR(VLOOKUP(C309,'Inventaire'!$A$6:$D$500,2,0),""))</f>
        <v/>
      </c>
      <c r="E309" s="20" t="n"/>
      <c r="F309" s="22" t="n"/>
      <c r="G309" s="28">
        <f>IF(C309="","",IFERROR(VLOOKUP(C309,'Inventaire'!$A$6:$D$500,4,0),""))</f>
        <v/>
      </c>
      <c r="H309" s="20" t="n"/>
      <c r="I309" s="20" t="n"/>
      <c r="J309" s="20" t="n"/>
    </row>
    <row r="310">
      <c r="A310" s="27" t="n"/>
      <c r="B310" s="19" t="n"/>
      <c r="C310" s="19" t="n"/>
      <c r="D310" s="9">
        <f>IF(C310="","",IFERROR(VLOOKUP(C310,'Inventaire'!$A$6:$D$500,2,0),""))</f>
        <v/>
      </c>
      <c r="E310" s="20" t="n"/>
      <c r="F310" s="22" t="n"/>
      <c r="G310" s="28">
        <f>IF(C310="","",IFERROR(VLOOKUP(C310,'Inventaire'!$A$6:$D$500,4,0),""))</f>
        <v/>
      </c>
      <c r="H310" s="20" t="n"/>
      <c r="I310" s="20" t="n"/>
      <c r="J310" s="20" t="n"/>
    </row>
    <row r="311">
      <c r="A311" s="27" t="n"/>
      <c r="B311" s="19" t="n"/>
      <c r="C311" s="19" t="n"/>
      <c r="D311" s="9">
        <f>IF(C311="","",IFERROR(VLOOKUP(C311,'Inventaire'!$A$6:$D$500,2,0),""))</f>
        <v/>
      </c>
      <c r="E311" s="20" t="n"/>
      <c r="F311" s="22" t="n"/>
      <c r="G311" s="28">
        <f>IF(C311="","",IFERROR(VLOOKUP(C311,'Inventaire'!$A$6:$D$500,4,0),""))</f>
        <v/>
      </c>
      <c r="H311" s="20" t="n"/>
      <c r="I311" s="20" t="n"/>
      <c r="J311" s="20" t="n"/>
    </row>
    <row r="312">
      <c r="A312" s="27" t="n"/>
      <c r="B312" s="19" t="n"/>
      <c r="C312" s="19" t="n"/>
      <c r="D312" s="9">
        <f>IF(C312="","",IFERROR(VLOOKUP(C312,'Inventaire'!$A$6:$D$500,2,0),""))</f>
        <v/>
      </c>
      <c r="E312" s="20" t="n"/>
      <c r="F312" s="22" t="n"/>
      <c r="G312" s="28">
        <f>IF(C312="","",IFERROR(VLOOKUP(C312,'Inventaire'!$A$6:$D$500,4,0),""))</f>
        <v/>
      </c>
      <c r="H312" s="20" t="n"/>
      <c r="I312" s="20" t="n"/>
      <c r="J312" s="20" t="n"/>
    </row>
    <row r="313">
      <c r="A313" s="27" t="n"/>
      <c r="B313" s="19" t="n"/>
      <c r="C313" s="19" t="n"/>
      <c r="D313" s="9">
        <f>IF(C313="","",IFERROR(VLOOKUP(C313,'Inventaire'!$A$6:$D$500,2,0),""))</f>
        <v/>
      </c>
      <c r="E313" s="20" t="n"/>
      <c r="F313" s="22" t="n"/>
      <c r="G313" s="28">
        <f>IF(C313="","",IFERROR(VLOOKUP(C313,'Inventaire'!$A$6:$D$500,4,0),""))</f>
        <v/>
      </c>
      <c r="H313" s="20" t="n"/>
      <c r="I313" s="20" t="n"/>
      <c r="J313" s="20" t="n"/>
    </row>
    <row r="314">
      <c r="A314" s="27" t="n"/>
      <c r="B314" s="19" t="n"/>
      <c r="C314" s="19" t="n"/>
      <c r="D314" s="9">
        <f>IF(C314="","",IFERROR(VLOOKUP(C314,'Inventaire'!$A$6:$D$500,2,0),""))</f>
        <v/>
      </c>
      <c r="E314" s="20" t="n"/>
      <c r="F314" s="22" t="n"/>
      <c r="G314" s="28">
        <f>IF(C314="","",IFERROR(VLOOKUP(C314,'Inventaire'!$A$6:$D$500,4,0),""))</f>
        <v/>
      </c>
      <c r="H314" s="20" t="n"/>
      <c r="I314" s="20" t="n"/>
      <c r="J314" s="20" t="n"/>
    </row>
    <row r="315">
      <c r="A315" s="27" t="n"/>
      <c r="B315" s="19" t="n"/>
      <c r="C315" s="19" t="n"/>
      <c r="D315" s="9">
        <f>IF(C315="","",IFERROR(VLOOKUP(C315,'Inventaire'!$A$6:$D$500,2,0),""))</f>
        <v/>
      </c>
      <c r="E315" s="20" t="n"/>
      <c r="F315" s="22" t="n"/>
      <c r="G315" s="28">
        <f>IF(C315="","",IFERROR(VLOOKUP(C315,'Inventaire'!$A$6:$D$500,4,0),""))</f>
        <v/>
      </c>
      <c r="H315" s="20" t="n"/>
      <c r="I315" s="20" t="n"/>
      <c r="J315" s="20" t="n"/>
    </row>
    <row r="316">
      <c r="A316" s="27" t="n"/>
      <c r="B316" s="19" t="n"/>
      <c r="C316" s="19" t="n"/>
      <c r="D316" s="9">
        <f>IF(C316="","",IFERROR(VLOOKUP(C316,'Inventaire'!$A$6:$D$500,2,0),""))</f>
        <v/>
      </c>
      <c r="E316" s="20" t="n"/>
      <c r="F316" s="22" t="n"/>
      <c r="G316" s="28">
        <f>IF(C316="","",IFERROR(VLOOKUP(C316,'Inventaire'!$A$6:$D$500,4,0),""))</f>
        <v/>
      </c>
      <c r="H316" s="20" t="n"/>
      <c r="I316" s="20" t="n"/>
      <c r="J316" s="20" t="n"/>
    </row>
    <row r="317">
      <c r="A317" s="27" t="n"/>
      <c r="B317" s="19" t="n"/>
      <c r="C317" s="19" t="n"/>
      <c r="D317" s="9">
        <f>IF(C317="","",IFERROR(VLOOKUP(C317,'Inventaire'!$A$6:$D$500,2,0),""))</f>
        <v/>
      </c>
      <c r="E317" s="20" t="n"/>
      <c r="F317" s="22" t="n"/>
      <c r="G317" s="28">
        <f>IF(C317="","",IFERROR(VLOOKUP(C317,'Inventaire'!$A$6:$D$500,4,0),""))</f>
        <v/>
      </c>
      <c r="H317" s="20" t="n"/>
      <c r="I317" s="20" t="n"/>
      <c r="J317" s="20" t="n"/>
    </row>
    <row r="318">
      <c r="A318" s="27" t="n"/>
      <c r="B318" s="19" t="n"/>
      <c r="C318" s="19" t="n"/>
      <c r="D318" s="9">
        <f>IF(C318="","",IFERROR(VLOOKUP(C318,'Inventaire'!$A$6:$D$500,2,0),""))</f>
        <v/>
      </c>
      <c r="E318" s="20" t="n"/>
      <c r="F318" s="22" t="n"/>
      <c r="G318" s="28">
        <f>IF(C318="","",IFERROR(VLOOKUP(C318,'Inventaire'!$A$6:$D$500,4,0),""))</f>
        <v/>
      </c>
      <c r="H318" s="20" t="n"/>
      <c r="I318" s="20" t="n"/>
      <c r="J318" s="20" t="n"/>
    </row>
    <row r="319">
      <c r="A319" s="27" t="n"/>
      <c r="B319" s="19" t="n"/>
      <c r="C319" s="19" t="n"/>
      <c r="D319" s="9">
        <f>IF(C319="","",IFERROR(VLOOKUP(C319,'Inventaire'!$A$6:$D$500,2,0),""))</f>
        <v/>
      </c>
      <c r="E319" s="20" t="n"/>
      <c r="F319" s="22" t="n"/>
      <c r="G319" s="28">
        <f>IF(C319="","",IFERROR(VLOOKUP(C319,'Inventaire'!$A$6:$D$500,4,0),""))</f>
        <v/>
      </c>
      <c r="H319" s="20" t="n"/>
      <c r="I319" s="20" t="n"/>
      <c r="J319" s="20" t="n"/>
    </row>
    <row r="320">
      <c r="A320" s="27" t="n"/>
      <c r="B320" s="19" t="n"/>
      <c r="C320" s="19" t="n"/>
      <c r="D320" s="9">
        <f>IF(C320="","",IFERROR(VLOOKUP(C320,'Inventaire'!$A$6:$D$500,2,0),""))</f>
        <v/>
      </c>
      <c r="E320" s="20" t="n"/>
      <c r="F320" s="22" t="n"/>
      <c r="G320" s="28">
        <f>IF(C320="","",IFERROR(VLOOKUP(C320,'Inventaire'!$A$6:$D$500,4,0),""))</f>
        <v/>
      </c>
      <c r="H320" s="20" t="n"/>
      <c r="I320" s="20" t="n"/>
      <c r="J320" s="20" t="n"/>
    </row>
    <row r="321">
      <c r="A321" s="27" t="n"/>
      <c r="B321" s="19" t="n"/>
      <c r="C321" s="19" t="n"/>
      <c r="D321" s="9">
        <f>IF(C321="","",IFERROR(VLOOKUP(C321,'Inventaire'!$A$6:$D$500,2,0),""))</f>
        <v/>
      </c>
      <c r="E321" s="20" t="n"/>
      <c r="F321" s="22" t="n"/>
      <c r="G321" s="28">
        <f>IF(C321="","",IFERROR(VLOOKUP(C321,'Inventaire'!$A$6:$D$500,4,0),""))</f>
        <v/>
      </c>
      <c r="H321" s="20" t="n"/>
      <c r="I321" s="20" t="n"/>
      <c r="J321" s="20" t="n"/>
    </row>
    <row r="322">
      <c r="A322" s="27" t="n"/>
      <c r="B322" s="19" t="n"/>
      <c r="C322" s="19" t="n"/>
      <c r="D322" s="9">
        <f>IF(C322="","",IFERROR(VLOOKUP(C322,'Inventaire'!$A$6:$D$500,2,0),""))</f>
        <v/>
      </c>
      <c r="E322" s="20" t="n"/>
      <c r="F322" s="22" t="n"/>
      <c r="G322" s="28">
        <f>IF(C322="","",IFERROR(VLOOKUP(C322,'Inventaire'!$A$6:$D$500,4,0),""))</f>
        <v/>
      </c>
      <c r="H322" s="20" t="n"/>
      <c r="I322" s="20" t="n"/>
      <c r="J322" s="20" t="n"/>
    </row>
    <row r="323">
      <c r="A323" s="27" t="n"/>
      <c r="B323" s="19" t="n"/>
      <c r="C323" s="19" t="n"/>
      <c r="D323" s="9">
        <f>IF(C323="","",IFERROR(VLOOKUP(C323,'Inventaire'!$A$6:$D$500,2,0),""))</f>
        <v/>
      </c>
      <c r="E323" s="20" t="n"/>
      <c r="F323" s="22" t="n"/>
      <c r="G323" s="28">
        <f>IF(C323="","",IFERROR(VLOOKUP(C323,'Inventaire'!$A$6:$D$500,4,0),""))</f>
        <v/>
      </c>
      <c r="H323" s="20" t="n"/>
      <c r="I323" s="20" t="n"/>
      <c r="J323" s="20" t="n"/>
    </row>
    <row r="324">
      <c r="A324" s="27" t="n"/>
      <c r="B324" s="19" t="n"/>
      <c r="C324" s="19" t="n"/>
      <c r="D324" s="9">
        <f>IF(C324="","",IFERROR(VLOOKUP(C324,'Inventaire'!$A$6:$D$500,2,0),""))</f>
        <v/>
      </c>
      <c r="E324" s="20" t="n"/>
      <c r="F324" s="22" t="n"/>
      <c r="G324" s="28">
        <f>IF(C324="","",IFERROR(VLOOKUP(C324,'Inventaire'!$A$6:$D$500,4,0),""))</f>
        <v/>
      </c>
      <c r="H324" s="20" t="n"/>
      <c r="I324" s="20" t="n"/>
      <c r="J324" s="20" t="n"/>
    </row>
    <row r="325">
      <c r="A325" s="27" t="n"/>
      <c r="B325" s="19" t="n"/>
      <c r="C325" s="19" t="n"/>
      <c r="D325" s="9">
        <f>IF(C325="","",IFERROR(VLOOKUP(C325,'Inventaire'!$A$6:$D$500,2,0),""))</f>
        <v/>
      </c>
      <c r="E325" s="20" t="n"/>
      <c r="F325" s="22" t="n"/>
      <c r="G325" s="28">
        <f>IF(C325="","",IFERROR(VLOOKUP(C325,'Inventaire'!$A$6:$D$500,4,0),""))</f>
        <v/>
      </c>
      <c r="H325" s="20" t="n"/>
      <c r="I325" s="20" t="n"/>
      <c r="J325" s="20" t="n"/>
    </row>
    <row r="326">
      <c r="A326" s="27" t="n"/>
      <c r="B326" s="19" t="n"/>
      <c r="C326" s="19" t="n"/>
      <c r="D326" s="9">
        <f>IF(C326="","",IFERROR(VLOOKUP(C326,'Inventaire'!$A$6:$D$500,2,0),""))</f>
        <v/>
      </c>
      <c r="E326" s="20" t="n"/>
      <c r="F326" s="22" t="n"/>
      <c r="G326" s="28">
        <f>IF(C326="","",IFERROR(VLOOKUP(C326,'Inventaire'!$A$6:$D$500,4,0),""))</f>
        <v/>
      </c>
      <c r="H326" s="20" t="n"/>
      <c r="I326" s="20" t="n"/>
      <c r="J326" s="20" t="n"/>
    </row>
    <row r="327">
      <c r="A327" s="27" t="n"/>
      <c r="B327" s="19" t="n"/>
      <c r="C327" s="19" t="n"/>
      <c r="D327" s="9">
        <f>IF(C327="","",IFERROR(VLOOKUP(C327,'Inventaire'!$A$6:$D$500,2,0),""))</f>
        <v/>
      </c>
      <c r="E327" s="20" t="n"/>
      <c r="F327" s="22" t="n"/>
      <c r="G327" s="28">
        <f>IF(C327="","",IFERROR(VLOOKUP(C327,'Inventaire'!$A$6:$D$500,4,0),""))</f>
        <v/>
      </c>
      <c r="H327" s="20" t="n"/>
      <c r="I327" s="20" t="n"/>
      <c r="J327" s="20" t="n"/>
    </row>
    <row r="328">
      <c r="A328" s="27" t="n"/>
      <c r="B328" s="19" t="n"/>
      <c r="C328" s="19" t="n"/>
      <c r="D328" s="9">
        <f>IF(C328="","",IFERROR(VLOOKUP(C328,'Inventaire'!$A$6:$D$500,2,0),""))</f>
        <v/>
      </c>
      <c r="E328" s="20" t="n"/>
      <c r="F328" s="22" t="n"/>
      <c r="G328" s="28">
        <f>IF(C328="","",IFERROR(VLOOKUP(C328,'Inventaire'!$A$6:$D$500,4,0),""))</f>
        <v/>
      </c>
      <c r="H328" s="20" t="n"/>
      <c r="I328" s="20" t="n"/>
      <c r="J328" s="20" t="n"/>
    </row>
    <row r="329">
      <c r="A329" s="27" t="n"/>
      <c r="B329" s="19" t="n"/>
      <c r="C329" s="19" t="n"/>
      <c r="D329" s="9">
        <f>IF(C329="","",IFERROR(VLOOKUP(C329,'Inventaire'!$A$6:$D$500,2,0),""))</f>
        <v/>
      </c>
      <c r="E329" s="20" t="n"/>
      <c r="F329" s="22" t="n"/>
      <c r="G329" s="28">
        <f>IF(C329="","",IFERROR(VLOOKUP(C329,'Inventaire'!$A$6:$D$500,4,0),""))</f>
        <v/>
      </c>
      <c r="H329" s="20" t="n"/>
      <c r="I329" s="20" t="n"/>
      <c r="J329" s="20" t="n"/>
    </row>
    <row r="330">
      <c r="A330" s="27" t="n"/>
      <c r="B330" s="19" t="n"/>
      <c r="C330" s="19" t="n"/>
      <c r="D330" s="9">
        <f>IF(C330="","",IFERROR(VLOOKUP(C330,'Inventaire'!$A$6:$D$500,2,0),""))</f>
        <v/>
      </c>
      <c r="E330" s="20" t="n"/>
      <c r="F330" s="22" t="n"/>
      <c r="G330" s="28">
        <f>IF(C330="","",IFERROR(VLOOKUP(C330,'Inventaire'!$A$6:$D$500,4,0),""))</f>
        <v/>
      </c>
      <c r="H330" s="20" t="n"/>
      <c r="I330" s="20" t="n"/>
      <c r="J330" s="20" t="n"/>
    </row>
    <row r="331">
      <c r="A331" s="27" t="n"/>
      <c r="B331" s="19" t="n"/>
      <c r="C331" s="19" t="n"/>
      <c r="D331" s="9">
        <f>IF(C331="","",IFERROR(VLOOKUP(C331,'Inventaire'!$A$6:$D$500,2,0),""))</f>
        <v/>
      </c>
      <c r="E331" s="20" t="n"/>
      <c r="F331" s="22" t="n"/>
      <c r="G331" s="28">
        <f>IF(C331="","",IFERROR(VLOOKUP(C331,'Inventaire'!$A$6:$D$500,4,0),""))</f>
        <v/>
      </c>
      <c r="H331" s="20" t="n"/>
      <c r="I331" s="20" t="n"/>
      <c r="J331" s="20" t="n"/>
    </row>
    <row r="332">
      <c r="A332" s="27" t="n"/>
      <c r="B332" s="19" t="n"/>
      <c r="C332" s="19" t="n"/>
      <c r="D332" s="9">
        <f>IF(C332="","",IFERROR(VLOOKUP(C332,'Inventaire'!$A$6:$D$500,2,0),""))</f>
        <v/>
      </c>
      <c r="E332" s="20" t="n"/>
      <c r="F332" s="22" t="n"/>
      <c r="G332" s="28">
        <f>IF(C332="","",IFERROR(VLOOKUP(C332,'Inventaire'!$A$6:$D$500,4,0),""))</f>
        <v/>
      </c>
      <c r="H332" s="20" t="n"/>
      <c r="I332" s="20" t="n"/>
      <c r="J332" s="20" t="n"/>
    </row>
    <row r="333">
      <c r="A333" s="27" t="n"/>
      <c r="B333" s="19" t="n"/>
      <c r="C333" s="19" t="n"/>
      <c r="D333" s="9">
        <f>IF(C333="","",IFERROR(VLOOKUP(C333,'Inventaire'!$A$6:$D$500,2,0),""))</f>
        <v/>
      </c>
      <c r="E333" s="20" t="n"/>
      <c r="F333" s="22" t="n"/>
      <c r="G333" s="28">
        <f>IF(C333="","",IFERROR(VLOOKUP(C333,'Inventaire'!$A$6:$D$500,4,0),""))</f>
        <v/>
      </c>
      <c r="H333" s="20" t="n"/>
      <c r="I333" s="20" t="n"/>
      <c r="J333" s="20" t="n"/>
    </row>
    <row r="334">
      <c r="A334" s="27" t="n"/>
      <c r="B334" s="19" t="n"/>
      <c r="C334" s="19" t="n"/>
      <c r="D334" s="9">
        <f>IF(C334="","",IFERROR(VLOOKUP(C334,'Inventaire'!$A$6:$D$500,2,0),""))</f>
        <v/>
      </c>
      <c r="E334" s="20" t="n"/>
      <c r="F334" s="22" t="n"/>
      <c r="G334" s="28">
        <f>IF(C334="","",IFERROR(VLOOKUP(C334,'Inventaire'!$A$6:$D$500,4,0),""))</f>
        <v/>
      </c>
      <c r="H334" s="20" t="n"/>
      <c r="I334" s="20" t="n"/>
      <c r="J334" s="20" t="n"/>
    </row>
    <row r="335">
      <c r="A335" s="27" t="n"/>
      <c r="B335" s="19" t="n"/>
      <c r="C335" s="19" t="n"/>
      <c r="D335" s="9">
        <f>IF(C335="","",IFERROR(VLOOKUP(C335,'Inventaire'!$A$6:$D$500,2,0),""))</f>
        <v/>
      </c>
      <c r="E335" s="20" t="n"/>
      <c r="F335" s="22" t="n"/>
      <c r="G335" s="28">
        <f>IF(C335="","",IFERROR(VLOOKUP(C335,'Inventaire'!$A$6:$D$500,4,0),""))</f>
        <v/>
      </c>
      <c r="H335" s="20" t="n"/>
      <c r="I335" s="20" t="n"/>
      <c r="J335" s="20" t="n"/>
    </row>
    <row r="336">
      <c r="A336" s="27" t="n"/>
      <c r="B336" s="19" t="n"/>
      <c r="C336" s="19" t="n"/>
      <c r="D336" s="9">
        <f>IF(C336="","",IFERROR(VLOOKUP(C336,'Inventaire'!$A$6:$D$500,2,0),""))</f>
        <v/>
      </c>
      <c r="E336" s="20" t="n"/>
      <c r="F336" s="22" t="n"/>
      <c r="G336" s="28">
        <f>IF(C336="","",IFERROR(VLOOKUP(C336,'Inventaire'!$A$6:$D$500,4,0),""))</f>
        <v/>
      </c>
      <c r="H336" s="20" t="n"/>
      <c r="I336" s="20" t="n"/>
      <c r="J336" s="20" t="n"/>
    </row>
    <row r="337">
      <c r="A337" s="27" t="n"/>
      <c r="B337" s="19" t="n"/>
      <c r="C337" s="19" t="n"/>
      <c r="D337" s="9">
        <f>IF(C337="","",IFERROR(VLOOKUP(C337,'Inventaire'!$A$6:$D$500,2,0),""))</f>
        <v/>
      </c>
      <c r="E337" s="20" t="n"/>
      <c r="F337" s="22" t="n"/>
      <c r="G337" s="28">
        <f>IF(C337="","",IFERROR(VLOOKUP(C337,'Inventaire'!$A$6:$D$500,4,0),""))</f>
        <v/>
      </c>
      <c r="H337" s="20" t="n"/>
      <c r="I337" s="20" t="n"/>
      <c r="J337" s="20" t="n"/>
    </row>
    <row r="338">
      <c r="A338" s="27" t="n"/>
      <c r="B338" s="19" t="n"/>
      <c r="C338" s="19" t="n"/>
      <c r="D338" s="9">
        <f>IF(C338="","",IFERROR(VLOOKUP(C338,'Inventaire'!$A$6:$D$500,2,0),""))</f>
        <v/>
      </c>
      <c r="E338" s="20" t="n"/>
      <c r="F338" s="22" t="n"/>
      <c r="G338" s="28">
        <f>IF(C338="","",IFERROR(VLOOKUP(C338,'Inventaire'!$A$6:$D$500,4,0),""))</f>
        <v/>
      </c>
      <c r="H338" s="20" t="n"/>
      <c r="I338" s="20" t="n"/>
      <c r="J338" s="20" t="n"/>
    </row>
    <row r="339">
      <c r="A339" s="27" t="n"/>
      <c r="B339" s="19" t="n"/>
      <c r="C339" s="19" t="n"/>
      <c r="D339" s="9">
        <f>IF(C339="","",IFERROR(VLOOKUP(C339,'Inventaire'!$A$6:$D$500,2,0),""))</f>
        <v/>
      </c>
      <c r="E339" s="20" t="n"/>
      <c r="F339" s="22" t="n"/>
      <c r="G339" s="28">
        <f>IF(C339="","",IFERROR(VLOOKUP(C339,'Inventaire'!$A$6:$D$500,4,0),""))</f>
        <v/>
      </c>
      <c r="H339" s="20" t="n"/>
      <c r="I339" s="20" t="n"/>
      <c r="J339" s="20" t="n"/>
    </row>
    <row r="340">
      <c r="A340" s="27" t="n"/>
      <c r="B340" s="19" t="n"/>
      <c r="C340" s="19" t="n"/>
      <c r="D340" s="9">
        <f>IF(C340="","",IFERROR(VLOOKUP(C340,'Inventaire'!$A$6:$D$500,2,0),""))</f>
        <v/>
      </c>
      <c r="E340" s="20" t="n"/>
      <c r="F340" s="22" t="n"/>
      <c r="G340" s="28">
        <f>IF(C340="","",IFERROR(VLOOKUP(C340,'Inventaire'!$A$6:$D$500,4,0),""))</f>
        <v/>
      </c>
      <c r="H340" s="20" t="n"/>
      <c r="I340" s="20" t="n"/>
      <c r="J340" s="20" t="n"/>
    </row>
    <row r="341">
      <c r="A341" s="27" t="n"/>
      <c r="B341" s="19" t="n"/>
      <c r="C341" s="19" t="n"/>
      <c r="D341" s="9">
        <f>IF(C341="","",IFERROR(VLOOKUP(C341,'Inventaire'!$A$6:$D$500,2,0),""))</f>
        <v/>
      </c>
      <c r="E341" s="20" t="n"/>
      <c r="F341" s="22" t="n"/>
      <c r="G341" s="28">
        <f>IF(C341="","",IFERROR(VLOOKUP(C341,'Inventaire'!$A$6:$D$500,4,0),""))</f>
        <v/>
      </c>
      <c r="H341" s="20" t="n"/>
      <c r="I341" s="20" t="n"/>
      <c r="J341" s="20" t="n"/>
    </row>
    <row r="342">
      <c r="A342" s="27" t="n"/>
      <c r="B342" s="19" t="n"/>
      <c r="C342" s="19" t="n"/>
      <c r="D342" s="9">
        <f>IF(C342="","",IFERROR(VLOOKUP(C342,'Inventaire'!$A$6:$D$500,2,0),""))</f>
        <v/>
      </c>
      <c r="E342" s="20" t="n"/>
      <c r="F342" s="22" t="n"/>
      <c r="G342" s="28">
        <f>IF(C342="","",IFERROR(VLOOKUP(C342,'Inventaire'!$A$6:$D$500,4,0),""))</f>
        <v/>
      </c>
      <c r="H342" s="20" t="n"/>
      <c r="I342" s="20" t="n"/>
      <c r="J342" s="20" t="n"/>
    </row>
    <row r="343">
      <c r="A343" s="27" t="n"/>
      <c r="B343" s="19" t="n"/>
      <c r="C343" s="19" t="n"/>
      <c r="D343" s="9">
        <f>IF(C343="","",IFERROR(VLOOKUP(C343,'Inventaire'!$A$6:$D$500,2,0),""))</f>
        <v/>
      </c>
      <c r="E343" s="20" t="n"/>
      <c r="F343" s="22" t="n"/>
      <c r="G343" s="28">
        <f>IF(C343="","",IFERROR(VLOOKUP(C343,'Inventaire'!$A$6:$D$500,4,0),""))</f>
        <v/>
      </c>
      <c r="H343" s="20" t="n"/>
      <c r="I343" s="20" t="n"/>
      <c r="J343" s="20" t="n"/>
    </row>
    <row r="344">
      <c r="A344" s="27" t="n"/>
      <c r="B344" s="19" t="n"/>
      <c r="C344" s="19" t="n"/>
      <c r="D344" s="9">
        <f>IF(C344="","",IFERROR(VLOOKUP(C344,'Inventaire'!$A$6:$D$500,2,0),""))</f>
        <v/>
      </c>
      <c r="E344" s="20" t="n"/>
      <c r="F344" s="22" t="n"/>
      <c r="G344" s="28">
        <f>IF(C344="","",IFERROR(VLOOKUP(C344,'Inventaire'!$A$6:$D$500,4,0),""))</f>
        <v/>
      </c>
      <c r="H344" s="20" t="n"/>
      <c r="I344" s="20" t="n"/>
      <c r="J344" s="20" t="n"/>
    </row>
    <row r="345">
      <c r="A345" s="27" t="n"/>
      <c r="B345" s="19" t="n"/>
      <c r="C345" s="19" t="n"/>
      <c r="D345" s="9">
        <f>IF(C345="","",IFERROR(VLOOKUP(C345,'Inventaire'!$A$6:$D$500,2,0),""))</f>
        <v/>
      </c>
      <c r="E345" s="20" t="n"/>
      <c r="F345" s="22" t="n"/>
      <c r="G345" s="28">
        <f>IF(C345="","",IFERROR(VLOOKUP(C345,'Inventaire'!$A$6:$D$500,4,0),""))</f>
        <v/>
      </c>
      <c r="H345" s="20" t="n"/>
      <c r="I345" s="20" t="n"/>
      <c r="J345" s="20" t="n"/>
    </row>
    <row r="346">
      <c r="A346" s="27" t="n"/>
      <c r="B346" s="19" t="n"/>
      <c r="C346" s="19" t="n"/>
      <c r="D346" s="9">
        <f>IF(C346="","",IFERROR(VLOOKUP(C346,'Inventaire'!$A$6:$D$500,2,0),""))</f>
        <v/>
      </c>
      <c r="E346" s="20" t="n"/>
      <c r="F346" s="22" t="n"/>
      <c r="G346" s="28">
        <f>IF(C346="","",IFERROR(VLOOKUP(C346,'Inventaire'!$A$6:$D$500,4,0),""))</f>
        <v/>
      </c>
      <c r="H346" s="20" t="n"/>
      <c r="I346" s="20" t="n"/>
      <c r="J346" s="20" t="n"/>
    </row>
    <row r="347">
      <c r="A347" s="27" t="n"/>
      <c r="B347" s="19" t="n"/>
      <c r="C347" s="19" t="n"/>
      <c r="D347" s="9">
        <f>IF(C347="","",IFERROR(VLOOKUP(C347,'Inventaire'!$A$6:$D$500,2,0),""))</f>
        <v/>
      </c>
      <c r="E347" s="20" t="n"/>
      <c r="F347" s="22" t="n"/>
      <c r="G347" s="28">
        <f>IF(C347="","",IFERROR(VLOOKUP(C347,'Inventaire'!$A$6:$D$500,4,0),""))</f>
        <v/>
      </c>
      <c r="H347" s="20" t="n"/>
      <c r="I347" s="20" t="n"/>
      <c r="J347" s="20" t="n"/>
    </row>
    <row r="348">
      <c r="A348" s="27" t="n"/>
      <c r="B348" s="19" t="n"/>
      <c r="C348" s="19" t="n"/>
      <c r="D348" s="9">
        <f>IF(C348="","",IFERROR(VLOOKUP(C348,'Inventaire'!$A$6:$D$500,2,0),""))</f>
        <v/>
      </c>
      <c r="E348" s="20" t="n"/>
      <c r="F348" s="22" t="n"/>
      <c r="G348" s="28">
        <f>IF(C348="","",IFERROR(VLOOKUP(C348,'Inventaire'!$A$6:$D$500,4,0),""))</f>
        <v/>
      </c>
      <c r="H348" s="20" t="n"/>
      <c r="I348" s="20" t="n"/>
      <c r="J348" s="20" t="n"/>
    </row>
    <row r="349">
      <c r="A349" s="27" t="n"/>
      <c r="B349" s="19" t="n"/>
      <c r="C349" s="19" t="n"/>
      <c r="D349" s="9">
        <f>IF(C349="","",IFERROR(VLOOKUP(C349,'Inventaire'!$A$6:$D$500,2,0),""))</f>
        <v/>
      </c>
      <c r="E349" s="20" t="n"/>
      <c r="F349" s="22" t="n"/>
      <c r="G349" s="28">
        <f>IF(C349="","",IFERROR(VLOOKUP(C349,'Inventaire'!$A$6:$D$500,4,0),""))</f>
        <v/>
      </c>
      <c r="H349" s="20" t="n"/>
      <c r="I349" s="20" t="n"/>
      <c r="J349" s="20" t="n"/>
    </row>
    <row r="350">
      <c r="A350" s="27" t="n"/>
      <c r="B350" s="19" t="n"/>
      <c r="C350" s="19" t="n"/>
      <c r="D350" s="9">
        <f>IF(C350="","",IFERROR(VLOOKUP(C350,'Inventaire'!$A$6:$D$500,2,0),""))</f>
        <v/>
      </c>
      <c r="E350" s="20" t="n"/>
      <c r="F350" s="22" t="n"/>
      <c r="G350" s="28">
        <f>IF(C350="","",IFERROR(VLOOKUP(C350,'Inventaire'!$A$6:$D$500,4,0),""))</f>
        <v/>
      </c>
      <c r="H350" s="20" t="n"/>
      <c r="I350" s="20" t="n"/>
      <c r="J350" s="20" t="n"/>
    </row>
    <row r="351">
      <c r="A351" s="27" t="n"/>
      <c r="B351" s="19" t="n"/>
      <c r="C351" s="19" t="n"/>
      <c r="D351" s="9">
        <f>IF(C351="","",IFERROR(VLOOKUP(C351,'Inventaire'!$A$6:$D$500,2,0),""))</f>
        <v/>
      </c>
      <c r="E351" s="20" t="n"/>
      <c r="F351" s="22" t="n"/>
      <c r="G351" s="28">
        <f>IF(C351="","",IFERROR(VLOOKUP(C351,'Inventaire'!$A$6:$D$500,4,0),""))</f>
        <v/>
      </c>
      <c r="H351" s="20" t="n"/>
      <c r="I351" s="20" t="n"/>
      <c r="J351" s="20" t="n"/>
    </row>
    <row r="352">
      <c r="A352" s="27" t="n"/>
      <c r="B352" s="19" t="n"/>
      <c r="C352" s="19" t="n"/>
      <c r="D352" s="9">
        <f>IF(C352="","",IFERROR(VLOOKUP(C352,'Inventaire'!$A$6:$D$500,2,0),""))</f>
        <v/>
      </c>
      <c r="E352" s="20" t="n"/>
      <c r="F352" s="22" t="n"/>
      <c r="G352" s="28">
        <f>IF(C352="","",IFERROR(VLOOKUP(C352,'Inventaire'!$A$6:$D$500,4,0),""))</f>
        <v/>
      </c>
      <c r="H352" s="20" t="n"/>
      <c r="I352" s="20" t="n"/>
      <c r="J352" s="20" t="n"/>
    </row>
    <row r="353">
      <c r="A353" s="27" t="n"/>
      <c r="B353" s="19" t="n"/>
      <c r="C353" s="19" t="n"/>
      <c r="D353" s="9">
        <f>IF(C353="","",IFERROR(VLOOKUP(C353,'Inventaire'!$A$6:$D$500,2,0),""))</f>
        <v/>
      </c>
      <c r="E353" s="20" t="n"/>
      <c r="F353" s="22" t="n"/>
      <c r="G353" s="28">
        <f>IF(C353="","",IFERROR(VLOOKUP(C353,'Inventaire'!$A$6:$D$500,4,0),""))</f>
        <v/>
      </c>
      <c r="H353" s="20" t="n"/>
      <c r="I353" s="20" t="n"/>
      <c r="J353" s="20" t="n"/>
    </row>
    <row r="354">
      <c r="A354" s="27" t="n"/>
      <c r="B354" s="19" t="n"/>
      <c r="C354" s="19" t="n"/>
      <c r="D354" s="9">
        <f>IF(C354="","",IFERROR(VLOOKUP(C354,'Inventaire'!$A$6:$D$500,2,0),""))</f>
        <v/>
      </c>
      <c r="E354" s="20" t="n"/>
      <c r="F354" s="22" t="n"/>
      <c r="G354" s="28">
        <f>IF(C354="","",IFERROR(VLOOKUP(C354,'Inventaire'!$A$6:$D$500,4,0),""))</f>
        <v/>
      </c>
      <c r="H354" s="20" t="n"/>
      <c r="I354" s="20" t="n"/>
      <c r="J354" s="20" t="n"/>
    </row>
    <row r="355">
      <c r="A355" s="27" t="n"/>
      <c r="B355" s="19" t="n"/>
      <c r="C355" s="19" t="n"/>
      <c r="D355" s="9">
        <f>IF(C355="","",IFERROR(VLOOKUP(C355,'Inventaire'!$A$6:$D$500,2,0),""))</f>
        <v/>
      </c>
      <c r="E355" s="20" t="n"/>
      <c r="F355" s="22" t="n"/>
      <c r="G355" s="28">
        <f>IF(C355="","",IFERROR(VLOOKUP(C355,'Inventaire'!$A$6:$D$500,4,0),""))</f>
        <v/>
      </c>
      <c r="H355" s="20" t="n"/>
      <c r="I355" s="20" t="n"/>
      <c r="J355" s="20" t="n"/>
    </row>
    <row r="356">
      <c r="A356" s="27" t="n"/>
      <c r="B356" s="19" t="n"/>
      <c r="C356" s="19" t="n"/>
      <c r="D356" s="9">
        <f>IF(C356="","",IFERROR(VLOOKUP(C356,'Inventaire'!$A$6:$D$500,2,0),""))</f>
        <v/>
      </c>
      <c r="E356" s="20" t="n"/>
      <c r="F356" s="22" t="n"/>
      <c r="G356" s="28">
        <f>IF(C356="","",IFERROR(VLOOKUP(C356,'Inventaire'!$A$6:$D$500,4,0),""))</f>
        <v/>
      </c>
      <c r="H356" s="20" t="n"/>
      <c r="I356" s="20" t="n"/>
      <c r="J356" s="20" t="n"/>
    </row>
    <row r="357">
      <c r="A357" s="27" t="n"/>
      <c r="B357" s="19" t="n"/>
      <c r="C357" s="19" t="n"/>
      <c r="D357" s="9">
        <f>IF(C357="","",IFERROR(VLOOKUP(C357,'Inventaire'!$A$6:$D$500,2,0),""))</f>
        <v/>
      </c>
      <c r="E357" s="20" t="n"/>
      <c r="F357" s="22" t="n"/>
      <c r="G357" s="28">
        <f>IF(C357="","",IFERROR(VLOOKUP(C357,'Inventaire'!$A$6:$D$500,4,0),""))</f>
        <v/>
      </c>
      <c r="H357" s="20" t="n"/>
      <c r="I357" s="20" t="n"/>
      <c r="J357" s="20" t="n"/>
    </row>
    <row r="358">
      <c r="A358" s="27" t="n"/>
      <c r="B358" s="19" t="n"/>
      <c r="C358" s="19" t="n"/>
      <c r="D358" s="9">
        <f>IF(C358="","",IFERROR(VLOOKUP(C358,'Inventaire'!$A$6:$D$500,2,0),""))</f>
        <v/>
      </c>
      <c r="E358" s="20" t="n"/>
      <c r="F358" s="22" t="n"/>
      <c r="G358" s="28">
        <f>IF(C358="","",IFERROR(VLOOKUP(C358,'Inventaire'!$A$6:$D$500,4,0),""))</f>
        <v/>
      </c>
      <c r="H358" s="20" t="n"/>
      <c r="I358" s="20" t="n"/>
      <c r="J358" s="20" t="n"/>
    </row>
    <row r="359">
      <c r="A359" s="27" t="n"/>
      <c r="B359" s="19" t="n"/>
      <c r="C359" s="19" t="n"/>
      <c r="D359" s="9">
        <f>IF(C359="","",IFERROR(VLOOKUP(C359,'Inventaire'!$A$6:$D$500,2,0),""))</f>
        <v/>
      </c>
      <c r="E359" s="20" t="n"/>
      <c r="F359" s="22" t="n"/>
      <c r="G359" s="28">
        <f>IF(C359="","",IFERROR(VLOOKUP(C359,'Inventaire'!$A$6:$D$500,4,0),""))</f>
        <v/>
      </c>
      <c r="H359" s="20" t="n"/>
      <c r="I359" s="20" t="n"/>
      <c r="J359" s="20" t="n"/>
    </row>
    <row r="360">
      <c r="A360" s="27" t="n"/>
      <c r="B360" s="19" t="n"/>
      <c r="C360" s="19" t="n"/>
      <c r="D360" s="9">
        <f>IF(C360="","",IFERROR(VLOOKUP(C360,'Inventaire'!$A$6:$D$500,2,0),""))</f>
        <v/>
      </c>
      <c r="E360" s="20" t="n"/>
      <c r="F360" s="22" t="n"/>
      <c r="G360" s="28">
        <f>IF(C360="","",IFERROR(VLOOKUP(C360,'Inventaire'!$A$6:$D$500,4,0),""))</f>
        <v/>
      </c>
      <c r="H360" s="20" t="n"/>
      <c r="I360" s="20" t="n"/>
      <c r="J360" s="20" t="n"/>
    </row>
    <row r="361">
      <c r="A361" s="27" t="n"/>
      <c r="B361" s="19" t="n"/>
      <c r="C361" s="19" t="n"/>
      <c r="D361" s="9">
        <f>IF(C361="","",IFERROR(VLOOKUP(C361,'Inventaire'!$A$6:$D$500,2,0),""))</f>
        <v/>
      </c>
      <c r="E361" s="20" t="n"/>
      <c r="F361" s="22" t="n"/>
      <c r="G361" s="28">
        <f>IF(C361="","",IFERROR(VLOOKUP(C361,'Inventaire'!$A$6:$D$500,4,0),""))</f>
        <v/>
      </c>
      <c r="H361" s="20" t="n"/>
      <c r="I361" s="20" t="n"/>
      <c r="J361" s="20" t="n"/>
    </row>
    <row r="362">
      <c r="A362" s="27" t="n"/>
      <c r="B362" s="19" t="n"/>
      <c r="C362" s="19" t="n"/>
      <c r="D362" s="9">
        <f>IF(C362="","",IFERROR(VLOOKUP(C362,'Inventaire'!$A$6:$D$500,2,0),""))</f>
        <v/>
      </c>
      <c r="E362" s="20" t="n"/>
      <c r="F362" s="22" t="n"/>
      <c r="G362" s="28">
        <f>IF(C362="","",IFERROR(VLOOKUP(C362,'Inventaire'!$A$6:$D$500,4,0),""))</f>
        <v/>
      </c>
      <c r="H362" s="20" t="n"/>
      <c r="I362" s="20" t="n"/>
      <c r="J362" s="20" t="n"/>
    </row>
    <row r="363">
      <c r="A363" s="27" t="n"/>
      <c r="B363" s="19" t="n"/>
      <c r="C363" s="19" t="n"/>
      <c r="D363" s="9">
        <f>IF(C363="","",IFERROR(VLOOKUP(C363,'Inventaire'!$A$6:$D$500,2,0),""))</f>
        <v/>
      </c>
      <c r="E363" s="20" t="n"/>
      <c r="F363" s="22" t="n"/>
      <c r="G363" s="28">
        <f>IF(C363="","",IFERROR(VLOOKUP(C363,'Inventaire'!$A$6:$D$500,4,0),""))</f>
        <v/>
      </c>
      <c r="H363" s="20" t="n"/>
      <c r="I363" s="20" t="n"/>
      <c r="J363" s="20" t="n"/>
    </row>
    <row r="364">
      <c r="A364" s="27" t="n"/>
      <c r="B364" s="19" t="n"/>
      <c r="C364" s="19" t="n"/>
      <c r="D364" s="9">
        <f>IF(C364="","",IFERROR(VLOOKUP(C364,'Inventaire'!$A$6:$D$500,2,0),""))</f>
        <v/>
      </c>
      <c r="E364" s="20" t="n"/>
      <c r="F364" s="22" t="n"/>
      <c r="G364" s="28">
        <f>IF(C364="","",IFERROR(VLOOKUP(C364,'Inventaire'!$A$6:$D$500,4,0),""))</f>
        <v/>
      </c>
      <c r="H364" s="20" t="n"/>
      <c r="I364" s="20" t="n"/>
      <c r="J364" s="20" t="n"/>
    </row>
    <row r="365">
      <c r="A365" s="27" t="n"/>
      <c r="B365" s="19" t="n"/>
      <c r="C365" s="19" t="n"/>
      <c r="D365" s="9">
        <f>IF(C365="","",IFERROR(VLOOKUP(C365,'Inventaire'!$A$6:$D$500,2,0),""))</f>
        <v/>
      </c>
      <c r="E365" s="20" t="n"/>
      <c r="F365" s="22" t="n"/>
      <c r="G365" s="28">
        <f>IF(C365="","",IFERROR(VLOOKUP(C365,'Inventaire'!$A$6:$D$500,4,0),""))</f>
        <v/>
      </c>
      <c r="H365" s="20" t="n"/>
      <c r="I365" s="20" t="n"/>
      <c r="J365" s="20" t="n"/>
    </row>
    <row r="366">
      <c r="A366" s="27" t="n"/>
      <c r="B366" s="19" t="n"/>
      <c r="C366" s="19" t="n"/>
      <c r="D366" s="9">
        <f>IF(C366="","",IFERROR(VLOOKUP(C366,'Inventaire'!$A$6:$D$500,2,0),""))</f>
        <v/>
      </c>
      <c r="E366" s="20" t="n"/>
      <c r="F366" s="22" t="n"/>
      <c r="G366" s="28">
        <f>IF(C366="","",IFERROR(VLOOKUP(C366,'Inventaire'!$A$6:$D$500,4,0),""))</f>
        <v/>
      </c>
      <c r="H366" s="20" t="n"/>
      <c r="I366" s="20" t="n"/>
      <c r="J366" s="20" t="n"/>
    </row>
    <row r="367">
      <c r="A367" s="27" t="n"/>
      <c r="B367" s="19" t="n"/>
      <c r="C367" s="19" t="n"/>
      <c r="D367" s="9">
        <f>IF(C367="","",IFERROR(VLOOKUP(C367,'Inventaire'!$A$6:$D$500,2,0),""))</f>
        <v/>
      </c>
      <c r="E367" s="20" t="n"/>
      <c r="F367" s="22" t="n"/>
      <c r="G367" s="28">
        <f>IF(C367="","",IFERROR(VLOOKUP(C367,'Inventaire'!$A$6:$D$500,4,0),""))</f>
        <v/>
      </c>
      <c r="H367" s="20" t="n"/>
      <c r="I367" s="20" t="n"/>
      <c r="J367" s="20" t="n"/>
    </row>
    <row r="368">
      <c r="A368" s="27" t="n"/>
      <c r="B368" s="19" t="n"/>
      <c r="C368" s="19" t="n"/>
      <c r="D368" s="9">
        <f>IF(C368="","",IFERROR(VLOOKUP(C368,'Inventaire'!$A$6:$D$500,2,0),""))</f>
        <v/>
      </c>
      <c r="E368" s="20" t="n"/>
      <c r="F368" s="22" t="n"/>
      <c r="G368" s="28">
        <f>IF(C368="","",IFERROR(VLOOKUP(C368,'Inventaire'!$A$6:$D$500,4,0),""))</f>
        <v/>
      </c>
      <c r="H368" s="20" t="n"/>
      <c r="I368" s="20" t="n"/>
      <c r="J368" s="20" t="n"/>
    </row>
    <row r="369">
      <c r="A369" s="27" t="n"/>
      <c r="B369" s="19" t="n"/>
      <c r="C369" s="19" t="n"/>
      <c r="D369" s="9">
        <f>IF(C369="","",IFERROR(VLOOKUP(C369,'Inventaire'!$A$6:$D$500,2,0),""))</f>
        <v/>
      </c>
      <c r="E369" s="20" t="n"/>
      <c r="F369" s="22" t="n"/>
      <c r="G369" s="28">
        <f>IF(C369="","",IFERROR(VLOOKUP(C369,'Inventaire'!$A$6:$D$500,4,0),""))</f>
        <v/>
      </c>
      <c r="H369" s="20" t="n"/>
      <c r="I369" s="20" t="n"/>
      <c r="J369" s="20" t="n"/>
    </row>
    <row r="370">
      <c r="A370" s="27" t="n"/>
      <c r="B370" s="19" t="n"/>
      <c r="C370" s="19" t="n"/>
      <c r="D370" s="9">
        <f>IF(C370="","",IFERROR(VLOOKUP(C370,'Inventaire'!$A$6:$D$500,2,0),""))</f>
        <v/>
      </c>
      <c r="E370" s="20" t="n"/>
      <c r="F370" s="22" t="n"/>
      <c r="G370" s="28">
        <f>IF(C370="","",IFERROR(VLOOKUP(C370,'Inventaire'!$A$6:$D$500,4,0),""))</f>
        <v/>
      </c>
      <c r="H370" s="20" t="n"/>
      <c r="I370" s="20" t="n"/>
      <c r="J370" s="20" t="n"/>
    </row>
    <row r="371">
      <c r="A371" s="27" t="n"/>
      <c r="B371" s="19" t="n"/>
      <c r="C371" s="19" t="n"/>
      <c r="D371" s="9">
        <f>IF(C371="","",IFERROR(VLOOKUP(C371,'Inventaire'!$A$6:$D$500,2,0),""))</f>
        <v/>
      </c>
      <c r="E371" s="20" t="n"/>
      <c r="F371" s="22" t="n"/>
      <c r="G371" s="28">
        <f>IF(C371="","",IFERROR(VLOOKUP(C371,'Inventaire'!$A$6:$D$500,4,0),""))</f>
        <v/>
      </c>
      <c r="H371" s="20" t="n"/>
      <c r="I371" s="20" t="n"/>
      <c r="J371" s="20" t="n"/>
    </row>
    <row r="372">
      <c r="A372" s="27" t="n"/>
      <c r="B372" s="19" t="n"/>
      <c r="C372" s="19" t="n"/>
      <c r="D372" s="9">
        <f>IF(C372="","",IFERROR(VLOOKUP(C372,'Inventaire'!$A$6:$D$500,2,0),""))</f>
        <v/>
      </c>
      <c r="E372" s="20" t="n"/>
      <c r="F372" s="22" t="n"/>
      <c r="G372" s="28">
        <f>IF(C372="","",IFERROR(VLOOKUP(C372,'Inventaire'!$A$6:$D$500,4,0),""))</f>
        <v/>
      </c>
      <c r="H372" s="20" t="n"/>
      <c r="I372" s="20" t="n"/>
      <c r="J372" s="20" t="n"/>
    </row>
    <row r="373">
      <c r="A373" s="27" t="n"/>
      <c r="B373" s="19" t="n"/>
      <c r="C373" s="19" t="n"/>
      <c r="D373" s="9">
        <f>IF(C373="","",IFERROR(VLOOKUP(C373,'Inventaire'!$A$6:$D$500,2,0),""))</f>
        <v/>
      </c>
      <c r="E373" s="20" t="n"/>
      <c r="F373" s="22" t="n"/>
      <c r="G373" s="28">
        <f>IF(C373="","",IFERROR(VLOOKUP(C373,'Inventaire'!$A$6:$D$500,4,0),""))</f>
        <v/>
      </c>
      <c r="H373" s="20" t="n"/>
      <c r="I373" s="20" t="n"/>
      <c r="J373" s="20" t="n"/>
    </row>
    <row r="374">
      <c r="A374" s="27" t="n"/>
      <c r="B374" s="19" t="n"/>
      <c r="C374" s="19" t="n"/>
      <c r="D374" s="9">
        <f>IF(C374="","",IFERROR(VLOOKUP(C374,'Inventaire'!$A$6:$D$500,2,0),""))</f>
        <v/>
      </c>
      <c r="E374" s="20" t="n"/>
      <c r="F374" s="22" t="n"/>
      <c r="G374" s="28">
        <f>IF(C374="","",IFERROR(VLOOKUP(C374,'Inventaire'!$A$6:$D$500,4,0),""))</f>
        <v/>
      </c>
      <c r="H374" s="20" t="n"/>
      <c r="I374" s="20" t="n"/>
      <c r="J374" s="20" t="n"/>
    </row>
    <row r="375">
      <c r="A375" s="27" t="n"/>
      <c r="B375" s="19" t="n"/>
      <c r="C375" s="19" t="n"/>
      <c r="D375" s="9">
        <f>IF(C375="","",IFERROR(VLOOKUP(C375,'Inventaire'!$A$6:$D$500,2,0),""))</f>
        <v/>
      </c>
      <c r="E375" s="20" t="n"/>
      <c r="F375" s="22" t="n"/>
      <c r="G375" s="28">
        <f>IF(C375="","",IFERROR(VLOOKUP(C375,'Inventaire'!$A$6:$D$500,4,0),""))</f>
        <v/>
      </c>
      <c r="H375" s="20" t="n"/>
      <c r="I375" s="20" t="n"/>
      <c r="J375" s="20" t="n"/>
    </row>
    <row r="376">
      <c r="A376" s="27" t="n"/>
      <c r="B376" s="19" t="n"/>
      <c r="C376" s="19" t="n"/>
      <c r="D376" s="9">
        <f>IF(C376="","",IFERROR(VLOOKUP(C376,'Inventaire'!$A$6:$D$500,2,0),""))</f>
        <v/>
      </c>
      <c r="E376" s="20" t="n"/>
      <c r="F376" s="22" t="n"/>
      <c r="G376" s="28">
        <f>IF(C376="","",IFERROR(VLOOKUP(C376,'Inventaire'!$A$6:$D$500,4,0),""))</f>
        <v/>
      </c>
      <c r="H376" s="20" t="n"/>
      <c r="I376" s="20" t="n"/>
      <c r="J376" s="20" t="n"/>
    </row>
    <row r="377">
      <c r="A377" s="27" t="n"/>
      <c r="B377" s="19" t="n"/>
      <c r="C377" s="19" t="n"/>
      <c r="D377" s="9">
        <f>IF(C377="","",IFERROR(VLOOKUP(C377,'Inventaire'!$A$6:$D$500,2,0),""))</f>
        <v/>
      </c>
      <c r="E377" s="20" t="n"/>
      <c r="F377" s="22" t="n"/>
      <c r="G377" s="28">
        <f>IF(C377="","",IFERROR(VLOOKUP(C377,'Inventaire'!$A$6:$D$500,4,0),""))</f>
        <v/>
      </c>
      <c r="H377" s="20" t="n"/>
      <c r="I377" s="20" t="n"/>
      <c r="J377" s="20" t="n"/>
    </row>
    <row r="378">
      <c r="A378" s="27" t="n"/>
      <c r="B378" s="19" t="n"/>
      <c r="C378" s="19" t="n"/>
      <c r="D378" s="9">
        <f>IF(C378="","",IFERROR(VLOOKUP(C378,'Inventaire'!$A$6:$D$500,2,0),""))</f>
        <v/>
      </c>
      <c r="E378" s="20" t="n"/>
      <c r="F378" s="22" t="n"/>
      <c r="G378" s="28">
        <f>IF(C378="","",IFERROR(VLOOKUP(C378,'Inventaire'!$A$6:$D$500,4,0),""))</f>
        <v/>
      </c>
      <c r="H378" s="20" t="n"/>
      <c r="I378" s="20" t="n"/>
      <c r="J378" s="20" t="n"/>
    </row>
    <row r="379">
      <c r="A379" s="27" t="n"/>
      <c r="B379" s="19" t="n"/>
      <c r="C379" s="19" t="n"/>
      <c r="D379" s="9">
        <f>IF(C379="","",IFERROR(VLOOKUP(C379,'Inventaire'!$A$6:$D$500,2,0),""))</f>
        <v/>
      </c>
      <c r="E379" s="20" t="n"/>
      <c r="F379" s="22" t="n"/>
      <c r="G379" s="28">
        <f>IF(C379="","",IFERROR(VLOOKUP(C379,'Inventaire'!$A$6:$D$500,4,0),""))</f>
        <v/>
      </c>
      <c r="H379" s="20" t="n"/>
      <c r="I379" s="20" t="n"/>
      <c r="J379" s="20" t="n"/>
    </row>
    <row r="380">
      <c r="A380" s="27" t="n"/>
      <c r="B380" s="19" t="n"/>
      <c r="C380" s="19" t="n"/>
      <c r="D380" s="9">
        <f>IF(C380="","",IFERROR(VLOOKUP(C380,'Inventaire'!$A$6:$D$500,2,0),""))</f>
        <v/>
      </c>
      <c r="E380" s="20" t="n"/>
      <c r="F380" s="22" t="n"/>
      <c r="G380" s="28">
        <f>IF(C380="","",IFERROR(VLOOKUP(C380,'Inventaire'!$A$6:$D$500,4,0),""))</f>
        <v/>
      </c>
      <c r="H380" s="20" t="n"/>
      <c r="I380" s="20" t="n"/>
      <c r="J380" s="20" t="n"/>
    </row>
    <row r="381">
      <c r="A381" s="27" t="n"/>
      <c r="B381" s="19" t="n"/>
      <c r="C381" s="19" t="n"/>
      <c r="D381" s="9">
        <f>IF(C381="","",IFERROR(VLOOKUP(C381,'Inventaire'!$A$6:$D$500,2,0),""))</f>
        <v/>
      </c>
      <c r="E381" s="20" t="n"/>
      <c r="F381" s="22" t="n"/>
      <c r="G381" s="28">
        <f>IF(C381="","",IFERROR(VLOOKUP(C381,'Inventaire'!$A$6:$D$500,4,0),""))</f>
        <v/>
      </c>
      <c r="H381" s="20" t="n"/>
      <c r="I381" s="20" t="n"/>
      <c r="J381" s="20" t="n"/>
    </row>
    <row r="382">
      <c r="A382" s="27" t="n"/>
      <c r="B382" s="19" t="n"/>
      <c r="C382" s="19" t="n"/>
      <c r="D382" s="9">
        <f>IF(C382="","",IFERROR(VLOOKUP(C382,'Inventaire'!$A$6:$D$500,2,0),""))</f>
        <v/>
      </c>
      <c r="E382" s="20" t="n"/>
      <c r="F382" s="22" t="n"/>
      <c r="G382" s="28">
        <f>IF(C382="","",IFERROR(VLOOKUP(C382,'Inventaire'!$A$6:$D$500,4,0),""))</f>
        <v/>
      </c>
      <c r="H382" s="20" t="n"/>
      <c r="I382" s="20" t="n"/>
      <c r="J382" s="20" t="n"/>
    </row>
    <row r="383">
      <c r="A383" s="27" t="n"/>
      <c r="B383" s="19" t="n"/>
      <c r="C383" s="19" t="n"/>
      <c r="D383" s="9">
        <f>IF(C383="","",IFERROR(VLOOKUP(C383,'Inventaire'!$A$6:$D$500,2,0),""))</f>
        <v/>
      </c>
      <c r="E383" s="20" t="n"/>
      <c r="F383" s="22" t="n"/>
      <c r="G383" s="28">
        <f>IF(C383="","",IFERROR(VLOOKUP(C383,'Inventaire'!$A$6:$D$500,4,0),""))</f>
        <v/>
      </c>
      <c r="H383" s="20" t="n"/>
      <c r="I383" s="20" t="n"/>
      <c r="J383" s="20" t="n"/>
    </row>
    <row r="384">
      <c r="A384" s="27" t="n"/>
      <c r="B384" s="19" t="n"/>
      <c r="C384" s="19" t="n"/>
      <c r="D384" s="9">
        <f>IF(C384="","",IFERROR(VLOOKUP(C384,'Inventaire'!$A$6:$D$500,2,0),""))</f>
        <v/>
      </c>
      <c r="E384" s="20" t="n"/>
      <c r="F384" s="22" t="n"/>
      <c r="G384" s="28">
        <f>IF(C384="","",IFERROR(VLOOKUP(C384,'Inventaire'!$A$6:$D$500,4,0),""))</f>
        <v/>
      </c>
      <c r="H384" s="20" t="n"/>
      <c r="I384" s="20" t="n"/>
      <c r="J384" s="20" t="n"/>
    </row>
    <row r="385">
      <c r="A385" s="27" t="n"/>
      <c r="B385" s="19" t="n"/>
      <c r="C385" s="19" t="n"/>
      <c r="D385" s="9">
        <f>IF(C385="","",IFERROR(VLOOKUP(C385,'Inventaire'!$A$6:$D$500,2,0),""))</f>
        <v/>
      </c>
      <c r="E385" s="20" t="n"/>
      <c r="F385" s="22" t="n"/>
      <c r="G385" s="28">
        <f>IF(C385="","",IFERROR(VLOOKUP(C385,'Inventaire'!$A$6:$D$500,4,0),""))</f>
        <v/>
      </c>
      <c r="H385" s="20" t="n"/>
      <c r="I385" s="20" t="n"/>
      <c r="J385" s="20" t="n"/>
    </row>
    <row r="386">
      <c r="A386" s="27" t="n"/>
      <c r="B386" s="19" t="n"/>
      <c r="C386" s="19" t="n"/>
      <c r="D386" s="9">
        <f>IF(C386="","",IFERROR(VLOOKUP(C386,'Inventaire'!$A$6:$D$500,2,0),""))</f>
        <v/>
      </c>
      <c r="E386" s="20" t="n"/>
      <c r="F386" s="22" t="n"/>
      <c r="G386" s="28">
        <f>IF(C386="","",IFERROR(VLOOKUP(C386,'Inventaire'!$A$6:$D$500,4,0),""))</f>
        <v/>
      </c>
      <c r="H386" s="20" t="n"/>
      <c r="I386" s="20" t="n"/>
      <c r="J386" s="20" t="n"/>
    </row>
    <row r="387">
      <c r="A387" s="27" t="n"/>
      <c r="B387" s="19" t="n"/>
      <c r="C387" s="19" t="n"/>
      <c r="D387" s="9">
        <f>IF(C387="","",IFERROR(VLOOKUP(C387,'Inventaire'!$A$6:$D$500,2,0),""))</f>
        <v/>
      </c>
      <c r="E387" s="20" t="n"/>
      <c r="F387" s="22" t="n"/>
      <c r="G387" s="28">
        <f>IF(C387="","",IFERROR(VLOOKUP(C387,'Inventaire'!$A$6:$D$500,4,0),""))</f>
        <v/>
      </c>
      <c r="H387" s="20" t="n"/>
      <c r="I387" s="20" t="n"/>
      <c r="J387" s="20" t="n"/>
    </row>
    <row r="388">
      <c r="A388" s="27" t="n"/>
      <c r="B388" s="19" t="n"/>
      <c r="C388" s="19" t="n"/>
      <c r="D388" s="9">
        <f>IF(C388="","",IFERROR(VLOOKUP(C388,'Inventaire'!$A$6:$D$500,2,0),""))</f>
        <v/>
      </c>
      <c r="E388" s="20" t="n"/>
      <c r="F388" s="22" t="n"/>
      <c r="G388" s="28">
        <f>IF(C388="","",IFERROR(VLOOKUP(C388,'Inventaire'!$A$6:$D$500,4,0),""))</f>
        <v/>
      </c>
      <c r="H388" s="20" t="n"/>
      <c r="I388" s="20" t="n"/>
      <c r="J388" s="20" t="n"/>
    </row>
    <row r="389">
      <c r="A389" s="27" t="n"/>
      <c r="B389" s="19" t="n"/>
      <c r="C389" s="19" t="n"/>
      <c r="D389" s="9">
        <f>IF(C389="","",IFERROR(VLOOKUP(C389,'Inventaire'!$A$6:$D$500,2,0),""))</f>
        <v/>
      </c>
      <c r="E389" s="20" t="n"/>
      <c r="F389" s="22" t="n"/>
      <c r="G389" s="28">
        <f>IF(C389="","",IFERROR(VLOOKUP(C389,'Inventaire'!$A$6:$D$500,4,0),""))</f>
        <v/>
      </c>
      <c r="H389" s="20" t="n"/>
      <c r="I389" s="20" t="n"/>
      <c r="J389" s="20" t="n"/>
    </row>
    <row r="390">
      <c r="A390" s="27" t="n"/>
      <c r="B390" s="19" t="n"/>
      <c r="C390" s="19" t="n"/>
      <c r="D390" s="9">
        <f>IF(C390="","",IFERROR(VLOOKUP(C390,'Inventaire'!$A$6:$D$500,2,0),""))</f>
        <v/>
      </c>
      <c r="E390" s="20" t="n"/>
      <c r="F390" s="22" t="n"/>
      <c r="G390" s="28">
        <f>IF(C390="","",IFERROR(VLOOKUP(C390,'Inventaire'!$A$6:$D$500,4,0),""))</f>
        <v/>
      </c>
      <c r="H390" s="20" t="n"/>
      <c r="I390" s="20" t="n"/>
      <c r="J390" s="20" t="n"/>
    </row>
    <row r="391">
      <c r="A391" s="27" t="n"/>
      <c r="B391" s="19" t="n"/>
      <c r="C391" s="19" t="n"/>
      <c r="D391" s="9">
        <f>IF(C391="","",IFERROR(VLOOKUP(C391,'Inventaire'!$A$6:$D$500,2,0),""))</f>
        <v/>
      </c>
      <c r="E391" s="20" t="n"/>
      <c r="F391" s="22" t="n"/>
      <c r="G391" s="28">
        <f>IF(C391="","",IFERROR(VLOOKUP(C391,'Inventaire'!$A$6:$D$500,4,0),""))</f>
        <v/>
      </c>
      <c r="H391" s="20" t="n"/>
      <c r="I391" s="20" t="n"/>
      <c r="J391" s="20" t="n"/>
    </row>
    <row r="392">
      <c r="A392" s="27" t="n"/>
      <c r="B392" s="19" t="n"/>
      <c r="C392" s="19" t="n"/>
      <c r="D392" s="9">
        <f>IF(C392="","",IFERROR(VLOOKUP(C392,'Inventaire'!$A$6:$D$500,2,0),""))</f>
        <v/>
      </c>
      <c r="E392" s="20" t="n"/>
      <c r="F392" s="22" t="n"/>
      <c r="G392" s="28">
        <f>IF(C392="","",IFERROR(VLOOKUP(C392,'Inventaire'!$A$6:$D$500,4,0),""))</f>
        <v/>
      </c>
      <c r="H392" s="20" t="n"/>
      <c r="I392" s="20" t="n"/>
      <c r="J392" s="20" t="n"/>
    </row>
    <row r="393">
      <c r="A393" s="27" t="n"/>
      <c r="B393" s="19" t="n"/>
      <c r="C393" s="19" t="n"/>
      <c r="D393" s="9">
        <f>IF(C393="","",IFERROR(VLOOKUP(C393,'Inventaire'!$A$6:$D$500,2,0),""))</f>
        <v/>
      </c>
      <c r="E393" s="20" t="n"/>
      <c r="F393" s="22" t="n"/>
      <c r="G393" s="28">
        <f>IF(C393="","",IFERROR(VLOOKUP(C393,'Inventaire'!$A$6:$D$500,4,0),""))</f>
        <v/>
      </c>
      <c r="H393" s="20" t="n"/>
      <c r="I393" s="20" t="n"/>
      <c r="J393" s="20" t="n"/>
    </row>
    <row r="394">
      <c r="A394" s="27" t="n"/>
      <c r="B394" s="19" t="n"/>
      <c r="C394" s="19" t="n"/>
      <c r="D394" s="9">
        <f>IF(C394="","",IFERROR(VLOOKUP(C394,'Inventaire'!$A$6:$D$500,2,0),""))</f>
        <v/>
      </c>
      <c r="E394" s="20" t="n"/>
      <c r="F394" s="22" t="n"/>
      <c r="G394" s="28">
        <f>IF(C394="","",IFERROR(VLOOKUP(C394,'Inventaire'!$A$6:$D$500,4,0),""))</f>
        <v/>
      </c>
      <c r="H394" s="20" t="n"/>
      <c r="I394" s="20" t="n"/>
      <c r="J394" s="20" t="n"/>
    </row>
    <row r="395">
      <c r="A395" s="27" t="n"/>
      <c r="B395" s="19" t="n"/>
      <c r="C395" s="19" t="n"/>
      <c r="D395" s="9">
        <f>IF(C395="","",IFERROR(VLOOKUP(C395,'Inventaire'!$A$6:$D$500,2,0),""))</f>
        <v/>
      </c>
      <c r="E395" s="20" t="n"/>
      <c r="F395" s="22" t="n"/>
      <c r="G395" s="28">
        <f>IF(C395="","",IFERROR(VLOOKUP(C395,'Inventaire'!$A$6:$D$500,4,0),""))</f>
        <v/>
      </c>
      <c r="H395" s="20" t="n"/>
      <c r="I395" s="20" t="n"/>
      <c r="J395" s="20" t="n"/>
    </row>
    <row r="396">
      <c r="A396" s="27" t="n"/>
      <c r="B396" s="19" t="n"/>
      <c r="C396" s="19" t="n"/>
      <c r="D396" s="9">
        <f>IF(C396="","",IFERROR(VLOOKUP(C396,'Inventaire'!$A$6:$D$500,2,0),""))</f>
        <v/>
      </c>
      <c r="E396" s="20" t="n"/>
      <c r="F396" s="22" t="n"/>
      <c r="G396" s="28">
        <f>IF(C396="","",IFERROR(VLOOKUP(C396,'Inventaire'!$A$6:$D$500,4,0),""))</f>
        <v/>
      </c>
      <c r="H396" s="20" t="n"/>
      <c r="I396" s="20" t="n"/>
      <c r="J396" s="20" t="n"/>
    </row>
    <row r="397">
      <c r="A397" s="27" t="n"/>
      <c r="B397" s="19" t="n"/>
      <c r="C397" s="19" t="n"/>
      <c r="D397" s="9">
        <f>IF(C397="","",IFERROR(VLOOKUP(C397,'Inventaire'!$A$6:$D$500,2,0),""))</f>
        <v/>
      </c>
      <c r="E397" s="20" t="n"/>
      <c r="F397" s="22" t="n"/>
      <c r="G397" s="28">
        <f>IF(C397="","",IFERROR(VLOOKUP(C397,'Inventaire'!$A$6:$D$500,4,0),""))</f>
        <v/>
      </c>
      <c r="H397" s="20" t="n"/>
      <c r="I397" s="20" t="n"/>
      <c r="J397" s="20" t="n"/>
    </row>
    <row r="398">
      <c r="A398" s="27" t="n"/>
      <c r="B398" s="19" t="n"/>
      <c r="C398" s="19" t="n"/>
      <c r="D398" s="9">
        <f>IF(C398="","",IFERROR(VLOOKUP(C398,'Inventaire'!$A$6:$D$500,2,0),""))</f>
        <v/>
      </c>
      <c r="E398" s="20" t="n"/>
      <c r="F398" s="22" t="n"/>
      <c r="G398" s="28">
        <f>IF(C398="","",IFERROR(VLOOKUP(C398,'Inventaire'!$A$6:$D$500,4,0),""))</f>
        <v/>
      </c>
      <c r="H398" s="20" t="n"/>
      <c r="I398" s="20" t="n"/>
      <c r="J398" s="20" t="n"/>
    </row>
    <row r="399">
      <c r="A399" s="27" t="n"/>
      <c r="B399" s="19" t="n"/>
      <c r="C399" s="19" t="n"/>
      <c r="D399" s="9">
        <f>IF(C399="","",IFERROR(VLOOKUP(C399,'Inventaire'!$A$6:$D$500,2,0),""))</f>
        <v/>
      </c>
      <c r="E399" s="20" t="n"/>
      <c r="F399" s="22" t="n"/>
      <c r="G399" s="28">
        <f>IF(C399="","",IFERROR(VLOOKUP(C399,'Inventaire'!$A$6:$D$500,4,0),""))</f>
        <v/>
      </c>
      <c r="H399" s="20" t="n"/>
      <c r="I399" s="20" t="n"/>
      <c r="J399" s="20" t="n"/>
    </row>
    <row r="400">
      <c r="A400" s="27" t="n"/>
      <c r="B400" s="19" t="n"/>
      <c r="C400" s="19" t="n"/>
      <c r="D400" s="9">
        <f>IF(C400="","",IFERROR(VLOOKUP(C400,'Inventaire'!$A$6:$D$500,2,0),""))</f>
        <v/>
      </c>
      <c r="E400" s="20" t="n"/>
      <c r="F400" s="22" t="n"/>
      <c r="G400" s="28">
        <f>IF(C400="","",IFERROR(VLOOKUP(C400,'Inventaire'!$A$6:$D$500,4,0),""))</f>
        <v/>
      </c>
      <c r="H400" s="20" t="n"/>
      <c r="I400" s="20" t="n"/>
      <c r="J400" s="20" t="n"/>
    </row>
    <row r="401">
      <c r="A401" s="27" t="n"/>
      <c r="B401" s="19" t="n"/>
      <c r="C401" s="19" t="n"/>
      <c r="D401" s="9">
        <f>IF(C401="","",IFERROR(VLOOKUP(C401,'Inventaire'!$A$6:$D$500,2,0),""))</f>
        <v/>
      </c>
      <c r="E401" s="20" t="n"/>
      <c r="F401" s="22" t="n"/>
      <c r="G401" s="28">
        <f>IF(C401="","",IFERROR(VLOOKUP(C401,'Inventaire'!$A$6:$D$500,4,0),""))</f>
        <v/>
      </c>
      <c r="H401" s="20" t="n"/>
      <c r="I401" s="20" t="n"/>
      <c r="J401" s="20" t="n"/>
    </row>
    <row r="402">
      <c r="A402" s="27" t="n"/>
      <c r="B402" s="19" t="n"/>
      <c r="C402" s="19" t="n"/>
      <c r="D402" s="9">
        <f>IF(C402="","",IFERROR(VLOOKUP(C402,'Inventaire'!$A$6:$D$500,2,0),""))</f>
        <v/>
      </c>
      <c r="E402" s="20" t="n"/>
      <c r="F402" s="22" t="n"/>
      <c r="G402" s="28">
        <f>IF(C402="","",IFERROR(VLOOKUP(C402,'Inventaire'!$A$6:$D$500,4,0),""))</f>
        <v/>
      </c>
      <c r="H402" s="20" t="n"/>
      <c r="I402" s="20" t="n"/>
      <c r="J402" s="20" t="n"/>
    </row>
    <row r="403">
      <c r="A403" s="27" t="n"/>
      <c r="B403" s="19" t="n"/>
      <c r="C403" s="19" t="n"/>
      <c r="D403" s="9">
        <f>IF(C403="","",IFERROR(VLOOKUP(C403,'Inventaire'!$A$6:$D$500,2,0),""))</f>
        <v/>
      </c>
      <c r="E403" s="20" t="n"/>
      <c r="F403" s="22" t="n"/>
      <c r="G403" s="28">
        <f>IF(C403="","",IFERROR(VLOOKUP(C403,'Inventaire'!$A$6:$D$500,4,0),""))</f>
        <v/>
      </c>
      <c r="H403" s="20" t="n"/>
      <c r="I403" s="20" t="n"/>
      <c r="J403" s="20" t="n"/>
    </row>
    <row r="404">
      <c r="A404" s="27" t="n"/>
      <c r="B404" s="19" t="n"/>
      <c r="C404" s="19" t="n"/>
      <c r="D404" s="9">
        <f>IF(C404="","",IFERROR(VLOOKUP(C404,'Inventaire'!$A$6:$D$500,2,0),""))</f>
        <v/>
      </c>
      <c r="E404" s="20" t="n"/>
      <c r="F404" s="22" t="n"/>
      <c r="G404" s="28">
        <f>IF(C404="","",IFERROR(VLOOKUP(C404,'Inventaire'!$A$6:$D$500,4,0),""))</f>
        <v/>
      </c>
      <c r="H404" s="20" t="n"/>
      <c r="I404" s="20" t="n"/>
      <c r="J404" s="20" t="n"/>
    </row>
    <row r="405">
      <c r="A405" s="27" t="n"/>
      <c r="B405" s="19" t="n"/>
      <c r="C405" s="19" t="n"/>
      <c r="D405" s="9">
        <f>IF(C405="","",IFERROR(VLOOKUP(C405,'Inventaire'!$A$6:$D$500,2,0),""))</f>
        <v/>
      </c>
      <c r="E405" s="20" t="n"/>
      <c r="F405" s="22" t="n"/>
      <c r="G405" s="28">
        <f>IF(C405="","",IFERROR(VLOOKUP(C405,'Inventaire'!$A$6:$D$500,4,0),""))</f>
        <v/>
      </c>
      <c r="H405" s="20" t="n"/>
      <c r="I405" s="20" t="n"/>
      <c r="J405" s="20" t="n"/>
    </row>
    <row r="406">
      <c r="A406" s="27" t="n"/>
      <c r="B406" s="19" t="n"/>
      <c r="C406" s="19" t="n"/>
      <c r="D406" s="9">
        <f>IF(C406="","",IFERROR(VLOOKUP(C406,'Inventaire'!$A$6:$D$500,2,0),""))</f>
        <v/>
      </c>
      <c r="E406" s="20" t="n"/>
      <c r="F406" s="22" t="n"/>
      <c r="G406" s="28">
        <f>IF(C406="","",IFERROR(VLOOKUP(C406,'Inventaire'!$A$6:$D$500,4,0),""))</f>
        <v/>
      </c>
      <c r="H406" s="20" t="n"/>
      <c r="I406" s="20" t="n"/>
      <c r="J406" s="20" t="n"/>
    </row>
    <row r="407">
      <c r="A407" s="27" t="n"/>
      <c r="B407" s="19" t="n"/>
      <c r="C407" s="19" t="n"/>
      <c r="D407" s="9">
        <f>IF(C407="","",IFERROR(VLOOKUP(C407,'Inventaire'!$A$6:$D$500,2,0),""))</f>
        <v/>
      </c>
      <c r="E407" s="20" t="n"/>
      <c r="F407" s="22" t="n"/>
      <c r="G407" s="28">
        <f>IF(C407="","",IFERROR(VLOOKUP(C407,'Inventaire'!$A$6:$D$500,4,0),""))</f>
        <v/>
      </c>
      <c r="H407" s="20" t="n"/>
      <c r="I407" s="20" t="n"/>
      <c r="J407" s="20" t="n"/>
    </row>
    <row r="408">
      <c r="A408" s="27" t="n"/>
      <c r="B408" s="19" t="n"/>
      <c r="C408" s="19" t="n"/>
      <c r="D408" s="9">
        <f>IF(C408="","",IFERROR(VLOOKUP(C408,'Inventaire'!$A$6:$D$500,2,0),""))</f>
        <v/>
      </c>
      <c r="E408" s="20" t="n"/>
      <c r="F408" s="22" t="n"/>
      <c r="G408" s="28">
        <f>IF(C408="","",IFERROR(VLOOKUP(C408,'Inventaire'!$A$6:$D$500,4,0),""))</f>
        <v/>
      </c>
      <c r="H408" s="20" t="n"/>
      <c r="I408" s="20" t="n"/>
      <c r="J408" s="20" t="n"/>
    </row>
    <row r="409">
      <c r="A409" s="27" t="n"/>
      <c r="B409" s="19" t="n"/>
      <c r="C409" s="19" t="n"/>
      <c r="D409" s="9">
        <f>IF(C409="","",IFERROR(VLOOKUP(C409,'Inventaire'!$A$6:$D$500,2,0),""))</f>
        <v/>
      </c>
      <c r="E409" s="20" t="n"/>
      <c r="F409" s="22" t="n"/>
      <c r="G409" s="28">
        <f>IF(C409="","",IFERROR(VLOOKUP(C409,'Inventaire'!$A$6:$D$500,4,0),""))</f>
        <v/>
      </c>
      <c r="H409" s="20" t="n"/>
      <c r="I409" s="20" t="n"/>
      <c r="J409" s="20" t="n"/>
    </row>
    <row r="410">
      <c r="A410" s="27" t="n"/>
      <c r="B410" s="19" t="n"/>
      <c r="C410" s="19" t="n"/>
      <c r="D410" s="9">
        <f>IF(C410="","",IFERROR(VLOOKUP(C410,'Inventaire'!$A$6:$D$500,2,0),""))</f>
        <v/>
      </c>
      <c r="E410" s="20" t="n"/>
      <c r="F410" s="22" t="n"/>
      <c r="G410" s="28">
        <f>IF(C410="","",IFERROR(VLOOKUP(C410,'Inventaire'!$A$6:$D$500,4,0),""))</f>
        <v/>
      </c>
      <c r="H410" s="20" t="n"/>
      <c r="I410" s="20" t="n"/>
      <c r="J410" s="20" t="n"/>
    </row>
    <row r="411">
      <c r="A411" s="27" t="n"/>
      <c r="B411" s="19" t="n"/>
      <c r="C411" s="19" t="n"/>
      <c r="D411" s="9">
        <f>IF(C411="","",IFERROR(VLOOKUP(C411,'Inventaire'!$A$6:$D$500,2,0),""))</f>
        <v/>
      </c>
      <c r="E411" s="20" t="n"/>
      <c r="F411" s="22" t="n"/>
      <c r="G411" s="28">
        <f>IF(C411="","",IFERROR(VLOOKUP(C411,'Inventaire'!$A$6:$D$500,4,0),""))</f>
        <v/>
      </c>
      <c r="H411" s="20" t="n"/>
      <c r="I411" s="20" t="n"/>
      <c r="J411" s="20" t="n"/>
    </row>
    <row r="412">
      <c r="A412" s="27" t="n"/>
      <c r="B412" s="19" t="n"/>
      <c r="C412" s="19" t="n"/>
      <c r="D412" s="9">
        <f>IF(C412="","",IFERROR(VLOOKUP(C412,'Inventaire'!$A$6:$D$500,2,0),""))</f>
        <v/>
      </c>
      <c r="E412" s="20" t="n"/>
      <c r="F412" s="22" t="n"/>
      <c r="G412" s="28">
        <f>IF(C412="","",IFERROR(VLOOKUP(C412,'Inventaire'!$A$6:$D$500,4,0),""))</f>
        <v/>
      </c>
      <c r="H412" s="20" t="n"/>
      <c r="I412" s="20" t="n"/>
      <c r="J412" s="20" t="n"/>
    </row>
    <row r="413">
      <c r="A413" s="27" t="n"/>
      <c r="B413" s="19" t="n"/>
      <c r="C413" s="19" t="n"/>
      <c r="D413" s="9">
        <f>IF(C413="","",IFERROR(VLOOKUP(C413,'Inventaire'!$A$6:$D$500,2,0),""))</f>
        <v/>
      </c>
      <c r="E413" s="20" t="n"/>
      <c r="F413" s="22" t="n"/>
      <c r="G413" s="28">
        <f>IF(C413="","",IFERROR(VLOOKUP(C413,'Inventaire'!$A$6:$D$500,4,0),""))</f>
        <v/>
      </c>
      <c r="H413" s="20" t="n"/>
      <c r="I413" s="20" t="n"/>
      <c r="J413" s="20" t="n"/>
    </row>
    <row r="414">
      <c r="A414" s="27" t="n"/>
      <c r="B414" s="19" t="n"/>
      <c r="C414" s="19" t="n"/>
      <c r="D414" s="9">
        <f>IF(C414="","",IFERROR(VLOOKUP(C414,'Inventaire'!$A$6:$D$500,2,0),""))</f>
        <v/>
      </c>
      <c r="E414" s="20" t="n"/>
      <c r="F414" s="22" t="n"/>
      <c r="G414" s="28">
        <f>IF(C414="","",IFERROR(VLOOKUP(C414,'Inventaire'!$A$6:$D$500,4,0),""))</f>
        <v/>
      </c>
      <c r="H414" s="20" t="n"/>
      <c r="I414" s="20" t="n"/>
      <c r="J414" s="20" t="n"/>
    </row>
    <row r="415">
      <c r="A415" s="27" t="n"/>
      <c r="B415" s="19" t="n"/>
      <c r="C415" s="19" t="n"/>
      <c r="D415" s="9">
        <f>IF(C415="","",IFERROR(VLOOKUP(C415,'Inventaire'!$A$6:$D$500,2,0),""))</f>
        <v/>
      </c>
      <c r="E415" s="20" t="n"/>
      <c r="F415" s="22" t="n"/>
      <c r="G415" s="28">
        <f>IF(C415="","",IFERROR(VLOOKUP(C415,'Inventaire'!$A$6:$D$500,4,0),""))</f>
        <v/>
      </c>
      <c r="H415" s="20" t="n"/>
      <c r="I415" s="20" t="n"/>
      <c r="J415" s="20" t="n"/>
    </row>
    <row r="416">
      <c r="A416" s="27" t="n"/>
      <c r="B416" s="19" t="n"/>
      <c r="C416" s="19" t="n"/>
      <c r="D416" s="9">
        <f>IF(C416="","",IFERROR(VLOOKUP(C416,'Inventaire'!$A$6:$D$500,2,0),""))</f>
        <v/>
      </c>
      <c r="E416" s="20" t="n"/>
      <c r="F416" s="22" t="n"/>
      <c r="G416" s="28">
        <f>IF(C416="","",IFERROR(VLOOKUP(C416,'Inventaire'!$A$6:$D$500,4,0),""))</f>
        <v/>
      </c>
      <c r="H416" s="20" t="n"/>
      <c r="I416" s="20" t="n"/>
      <c r="J416" s="20" t="n"/>
    </row>
    <row r="417">
      <c r="A417" s="27" t="n"/>
      <c r="B417" s="19" t="n"/>
      <c r="C417" s="19" t="n"/>
      <c r="D417" s="9">
        <f>IF(C417="","",IFERROR(VLOOKUP(C417,'Inventaire'!$A$6:$D$500,2,0),""))</f>
        <v/>
      </c>
      <c r="E417" s="20" t="n"/>
      <c r="F417" s="22" t="n"/>
      <c r="G417" s="28">
        <f>IF(C417="","",IFERROR(VLOOKUP(C417,'Inventaire'!$A$6:$D$500,4,0),""))</f>
        <v/>
      </c>
      <c r="H417" s="20" t="n"/>
      <c r="I417" s="20" t="n"/>
      <c r="J417" s="20" t="n"/>
    </row>
    <row r="418">
      <c r="A418" s="27" t="n"/>
      <c r="B418" s="19" t="n"/>
      <c r="C418" s="19" t="n"/>
      <c r="D418" s="9">
        <f>IF(C418="","",IFERROR(VLOOKUP(C418,'Inventaire'!$A$6:$D$500,2,0),""))</f>
        <v/>
      </c>
      <c r="E418" s="20" t="n"/>
      <c r="F418" s="22" t="n"/>
      <c r="G418" s="28">
        <f>IF(C418="","",IFERROR(VLOOKUP(C418,'Inventaire'!$A$6:$D$500,4,0),""))</f>
        <v/>
      </c>
      <c r="H418" s="20" t="n"/>
      <c r="I418" s="20" t="n"/>
      <c r="J418" s="20" t="n"/>
    </row>
    <row r="419">
      <c r="A419" s="27" t="n"/>
      <c r="B419" s="19" t="n"/>
      <c r="C419" s="19" t="n"/>
      <c r="D419" s="9">
        <f>IF(C419="","",IFERROR(VLOOKUP(C419,'Inventaire'!$A$6:$D$500,2,0),""))</f>
        <v/>
      </c>
      <c r="E419" s="20" t="n"/>
      <c r="F419" s="22" t="n"/>
      <c r="G419" s="28">
        <f>IF(C419="","",IFERROR(VLOOKUP(C419,'Inventaire'!$A$6:$D$500,4,0),""))</f>
        <v/>
      </c>
      <c r="H419" s="20" t="n"/>
      <c r="I419" s="20" t="n"/>
      <c r="J419" s="20" t="n"/>
    </row>
    <row r="420">
      <c r="A420" s="27" t="n"/>
      <c r="B420" s="19" t="n"/>
      <c r="C420" s="19" t="n"/>
      <c r="D420" s="9">
        <f>IF(C420="","",IFERROR(VLOOKUP(C420,'Inventaire'!$A$6:$D$500,2,0),""))</f>
        <v/>
      </c>
      <c r="E420" s="20" t="n"/>
      <c r="F420" s="22" t="n"/>
      <c r="G420" s="28">
        <f>IF(C420="","",IFERROR(VLOOKUP(C420,'Inventaire'!$A$6:$D$500,4,0),""))</f>
        <v/>
      </c>
      <c r="H420" s="20" t="n"/>
      <c r="I420" s="20" t="n"/>
      <c r="J420" s="20" t="n"/>
    </row>
    <row r="421">
      <c r="A421" s="27" t="n"/>
      <c r="B421" s="19" t="n"/>
      <c r="C421" s="19" t="n"/>
      <c r="D421" s="9">
        <f>IF(C421="","",IFERROR(VLOOKUP(C421,'Inventaire'!$A$6:$D$500,2,0),""))</f>
        <v/>
      </c>
      <c r="E421" s="20" t="n"/>
      <c r="F421" s="22" t="n"/>
      <c r="G421" s="28">
        <f>IF(C421="","",IFERROR(VLOOKUP(C421,'Inventaire'!$A$6:$D$500,4,0),""))</f>
        <v/>
      </c>
      <c r="H421" s="20" t="n"/>
      <c r="I421" s="20" t="n"/>
      <c r="J421" s="20" t="n"/>
    </row>
    <row r="422">
      <c r="A422" s="27" t="n"/>
      <c r="B422" s="19" t="n"/>
      <c r="C422" s="19" t="n"/>
      <c r="D422" s="9">
        <f>IF(C422="","",IFERROR(VLOOKUP(C422,'Inventaire'!$A$6:$D$500,2,0),""))</f>
        <v/>
      </c>
      <c r="E422" s="20" t="n"/>
      <c r="F422" s="22" t="n"/>
      <c r="G422" s="28">
        <f>IF(C422="","",IFERROR(VLOOKUP(C422,'Inventaire'!$A$6:$D$500,4,0),""))</f>
        <v/>
      </c>
      <c r="H422" s="20" t="n"/>
      <c r="I422" s="20" t="n"/>
      <c r="J422" s="20" t="n"/>
    </row>
    <row r="423">
      <c r="A423" s="27" t="n"/>
      <c r="B423" s="19" t="n"/>
      <c r="C423" s="19" t="n"/>
      <c r="D423" s="9">
        <f>IF(C423="","",IFERROR(VLOOKUP(C423,'Inventaire'!$A$6:$D$500,2,0),""))</f>
        <v/>
      </c>
      <c r="E423" s="20" t="n"/>
      <c r="F423" s="22" t="n"/>
      <c r="G423" s="28">
        <f>IF(C423="","",IFERROR(VLOOKUP(C423,'Inventaire'!$A$6:$D$500,4,0),""))</f>
        <v/>
      </c>
      <c r="H423" s="20" t="n"/>
      <c r="I423" s="20" t="n"/>
      <c r="J423" s="20" t="n"/>
    </row>
    <row r="424">
      <c r="A424" s="27" t="n"/>
      <c r="B424" s="19" t="n"/>
      <c r="C424" s="19" t="n"/>
      <c r="D424" s="9">
        <f>IF(C424="","",IFERROR(VLOOKUP(C424,'Inventaire'!$A$6:$D$500,2,0),""))</f>
        <v/>
      </c>
      <c r="E424" s="20" t="n"/>
      <c r="F424" s="22" t="n"/>
      <c r="G424" s="28">
        <f>IF(C424="","",IFERROR(VLOOKUP(C424,'Inventaire'!$A$6:$D$500,4,0),""))</f>
        <v/>
      </c>
      <c r="H424" s="20" t="n"/>
      <c r="I424" s="20" t="n"/>
      <c r="J424" s="20" t="n"/>
    </row>
    <row r="425">
      <c r="A425" s="27" t="n"/>
      <c r="B425" s="19" t="n"/>
      <c r="C425" s="19" t="n"/>
      <c r="D425" s="9">
        <f>IF(C425="","",IFERROR(VLOOKUP(C425,'Inventaire'!$A$6:$D$500,2,0),""))</f>
        <v/>
      </c>
      <c r="E425" s="20" t="n"/>
      <c r="F425" s="22" t="n"/>
      <c r="G425" s="28">
        <f>IF(C425="","",IFERROR(VLOOKUP(C425,'Inventaire'!$A$6:$D$500,4,0),""))</f>
        <v/>
      </c>
      <c r="H425" s="20" t="n"/>
      <c r="I425" s="20" t="n"/>
      <c r="J425" s="20" t="n"/>
    </row>
    <row r="426">
      <c r="A426" s="27" t="n"/>
      <c r="B426" s="19" t="n"/>
      <c r="C426" s="19" t="n"/>
      <c r="D426" s="9">
        <f>IF(C426="","",IFERROR(VLOOKUP(C426,'Inventaire'!$A$6:$D$500,2,0),""))</f>
        <v/>
      </c>
      <c r="E426" s="20" t="n"/>
      <c r="F426" s="22" t="n"/>
      <c r="G426" s="28">
        <f>IF(C426="","",IFERROR(VLOOKUP(C426,'Inventaire'!$A$6:$D$500,4,0),""))</f>
        <v/>
      </c>
      <c r="H426" s="20" t="n"/>
      <c r="I426" s="20" t="n"/>
      <c r="J426" s="20" t="n"/>
    </row>
    <row r="427">
      <c r="A427" s="27" t="n"/>
      <c r="B427" s="19" t="n"/>
      <c r="C427" s="19" t="n"/>
      <c r="D427" s="9">
        <f>IF(C427="","",IFERROR(VLOOKUP(C427,'Inventaire'!$A$6:$D$500,2,0),""))</f>
        <v/>
      </c>
      <c r="E427" s="20" t="n"/>
      <c r="F427" s="22" t="n"/>
      <c r="G427" s="28">
        <f>IF(C427="","",IFERROR(VLOOKUP(C427,'Inventaire'!$A$6:$D$500,4,0),""))</f>
        <v/>
      </c>
      <c r="H427" s="20" t="n"/>
      <c r="I427" s="20" t="n"/>
      <c r="J427" s="20" t="n"/>
    </row>
    <row r="428">
      <c r="A428" s="27" t="n"/>
      <c r="B428" s="19" t="n"/>
      <c r="C428" s="19" t="n"/>
      <c r="D428" s="9">
        <f>IF(C428="","",IFERROR(VLOOKUP(C428,'Inventaire'!$A$6:$D$500,2,0),""))</f>
        <v/>
      </c>
      <c r="E428" s="20" t="n"/>
      <c r="F428" s="22" t="n"/>
      <c r="G428" s="28">
        <f>IF(C428="","",IFERROR(VLOOKUP(C428,'Inventaire'!$A$6:$D$500,4,0),""))</f>
        <v/>
      </c>
      <c r="H428" s="20" t="n"/>
      <c r="I428" s="20" t="n"/>
      <c r="J428" s="20" t="n"/>
    </row>
    <row r="429">
      <c r="A429" s="27" t="n"/>
      <c r="B429" s="19" t="n"/>
      <c r="C429" s="19" t="n"/>
      <c r="D429" s="9">
        <f>IF(C429="","",IFERROR(VLOOKUP(C429,'Inventaire'!$A$6:$D$500,2,0),""))</f>
        <v/>
      </c>
      <c r="E429" s="20" t="n"/>
      <c r="F429" s="22" t="n"/>
      <c r="G429" s="28">
        <f>IF(C429="","",IFERROR(VLOOKUP(C429,'Inventaire'!$A$6:$D$500,4,0),""))</f>
        <v/>
      </c>
      <c r="H429" s="20" t="n"/>
      <c r="I429" s="20" t="n"/>
      <c r="J429" s="20" t="n"/>
    </row>
    <row r="430">
      <c r="A430" s="27" t="n"/>
      <c r="B430" s="19" t="n"/>
      <c r="C430" s="19" t="n"/>
      <c r="D430" s="9">
        <f>IF(C430="","",IFERROR(VLOOKUP(C430,'Inventaire'!$A$6:$D$500,2,0),""))</f>
        <v/>
      </c>
      <c r="E430" s="20" t="n"/>
      <c r="F430" s="22" t="n"/>
      <c r="G430" s="28">
        <f>IF(C430="","",IFERROR(VLOOKUP(C430,'Inventaire'!$A$6:$D$500,4,0),""))</f>
        <v/>
      </c>
      <c r="H430" s="20" t="n"/>
      <c r="I430" s="20" t="n"/>
      <c r="J430" s="20" t="n"/>
    </row>
    <row r="431">
      <c r="A431" s="27" t="n"/>
      <c r="B431" s="19" t="n"/>
      <c r="C431" s="19" t="n"/>
      <c r="D431" s="9">
        <f>IF(C431="","",IFERROR(VLOOKUP(C431,'Inventaire'!$A$6:$D$500,2,0),""))</f>
        <v/>
      </c>
      <c r="E431" s="20" t="n"/>
      <c r="F431" s="22" t="n"/>
      <c r="G431" s="28">
        <f>IF(C431="","",IFERROR(VLOOKUP(C431,'Inventaire'!$A$6:$D$500,4,0),""))</f>
        <v/>
      </c>
      <c r="H431" s="20" t="n"/>
      <c r="I431" s="20" t="n"/>
      <c r="J431" s="20" t="n"/>
    </row>
    <row r="432">
      <c r="A432" s="27" t="n"/>
      <c r="B432" s="19" t="n"/>
      <c r="C432" s="19" t="n"/>
      <c r="D432" s="9">
        <f>IF(C432="","",IFERROR(VLOOKUP(C432,'Inventaire'!$A$6:$D$500,2,0),""))</f>
        <v/>
      </c>
      <c r="E432" s="20" t="n"/>
      <c r="F432" s="22" t="n"/>
      <c r="G432" s="28">
        <f>IF(C432="","",IFERROR(VLOOKUP(C432,'Inventaire'!$A$6:$D$500,4,0),""))</f>
        <v/>
      </c>
      <c r="H432" s="20" t="n"/>
      <c r="I432" s="20" t="n"/>
      <c r="J432" s="20" t="n"/>
    </row>
    <row r="433">
      <c r="A433" s="27" t="n"/>
      <c r="B433" s="19" t="n"/>
      <c r="C433" s="19" t="n"/>
      <c r="D433" s="9">
        <f>IF(C433="","",IFERROR(VLOOKUP(C433,'Inventaire'!$A$6:$D$500,2,0),""))</f>
        <v/>
      </c>
      <c r="E433" s="20" t="n"/>
      <c r="F433" s="22" t="n"/>
      <c r="G433" s="28">
        <f>IF(C433="","",IFERROR(VLOOKUP(C433,'Inventaire'!$A$6:$D$500,4,0),""))</f>
        <v/>
      </c>
      <c r="H433" s="20" t="n"/>
      <c r="I433" s="20" t="n"/>
      <c r="J433" s="20" t="n"/>
    </row>
    <row r="434">
      <c r="A434" s="27" t="n"/>
      <c r="B434" s="19" t="n"/>
      <c r="C434" s="19" t="n"/>
      <c r="D434" s="9">
        <f>IF(C434="","",IFERROR(VLOOKUP(C434,'Inventaire'!$A$6:$D$500,2,0),""))</f>
        <v/>
      </c>
      <c r="E434" s="20" t="n"/>
      <c r="F434" s="22" t="n"/>
      <c r="G434" s="28">
        <f>IF(C434="","",IFERROR(VLOOKUP(C434,'Inventaire'!$A$6:$D$500,4,0),""))</f>
        <v/>
      </c>
      <c r="H434" s="20" t="n"/>
      <c r="I434" s="20" t="n"/>
      <c r="J434" s="20" t="n"/>
    </row>
    <row r="435">
      <c r="A435" s="27" t="n"/>
      <c r="B435" s="19" t="n"/>
      <c r="C435" s="19" t="n"/>
      <c r="D435" s="9">
        <f>IF(C435="","",IFERROR(VLOOKUP(C435,'Inventaire'!$A$6:$D$500,2,0),""))</f>
        <v/>
      </c>
      <c r="E435" s="20" t="n"/>
      <c r="F435" s="22" t="n"/>
      <c r="G435" s="28">
        <f>IF(C435="","",IFERROR(VLOOKUP(C435,'Inventaire'!$A$6:$D$500,4,0),""))</f>
        <v/>
      </c>
      <c r="H435" s="20" t="n"/>
      <c r="I435" s="20" t="n"/>
      <c r="J435" s="20" t="n"/>
    </row>
    <row r="436">
      <c r="A436" s="27" t="n"/>
      <c r="B436" s="19" t="n"/>
      <c r="C436" s="19" t="n"/>
      <c r="D436" s="9">
        <f>IF(C436="","",IFERROR(VLOOKUP(C436,'Inventaire'!$A$6:$D$500,2,0),""))</f>
        <v/>
      </c>
      <c r="E436" s="20" t="n"/>
      <c r="F436" s="22" t="n"/>
      <c r="G436" s="28">
        <f>IF(C436="","",IFERROR(VLOOKUP(C436,'Inventaire'!$A$6:$D$500,4,0),""))</f>
        <v/>
      </c>
      <c r="H436" s="20" t="n"/>
      <c r="I436" s="20" t="n"/>
      <c r="J436" s="20" t="n"/>
    </row>
    <row r="437">
      <c r="A437" s="27" t="n"/>
      <c r="B437" s="19" t="n"/>
      <c r="C437" s="19" t="n"/>
      <c r="D437" s="9">
        <f>IF(C437="","",IFERROR(VLOOKUP(C437,'Inventaire'!$A$6:$D$500,2,0),""))</f>
        <v/>
      </c>
      <c r="E437" s="20" t="n"/>
      <c r="F437" s="22" t="n"/>
      <c r="G437" s="28">
        <f>IF(C437="","",IFERROR(VLOOKUP(C437,'Inventaire'!$A$6:$D$500,4,0),""))</f>
        <v/>
      </c>
      <c r="H437" s="20" t="n"/>
      <c r="I437" s="20" t="n"/>
      <c r="J437" s="20" t="n"/>
    </row>
    <row r="438">
      <c r="A438" s="27" t="n"/>
      <c r="B438" s="19" t="n"/>
      <c r="C438" s="19" t="n"/>
      <c r="D438" s="9">
        <f>IF(C438="","",IFERROR(VLOOKUP(C438,'Inventaire'!$A$6:$D$500,2,0),""))</f>
        <v/>
      </c>
      <c r="E438" s="20" t="n"/>
      <c r="F438" s="22" t="n"/>
      <c r="G438" s="28">
        <f>IF(C438="","",IFERROR(VLOOKUP(C438,'Inventaire'!$A$6:$D$500,4,0),""))</f>
        <v/>
      </c>
      <c r="H438" s="20" t="n"/>
      <c r="I438" s="20" t="n"/>
      <c r="J438" s="20" t="n"/>
    </row>
    <row r="439">
      <c r="A439" s="27" t="n"/>
      <c r="B439" s="19" t="n"/>
      <c r="C439" s="19" t="n"/>
      <c r="D439" s="9">
        <f>IF(C439="","",IFERROR(VLOOKUP(C439,'Inventaire'!$A$6:$D$500,2,0),""))</f>
        <v/>
      </c>
      <c r="E439" s="20" t="n"/>
      <c r="F439" s="22" t="n"/>
      <c r="G439" s="28">
        <f>IF(C439="","",IFERROR(VLOOKUP(C439,'Inventaire'!$A$6:$D$500,4,0),""))</f>
        <v/>
      </c>
      <c r="H439" s="20" t="n"/>
      <c r="I439" s="20" t="n"/>
      <c r="J439" s="20" t="n"/>
    </row>
    <row r="440">
      <c r="A440" s="27" t="n"/>
      <c r="B440" s="19" t="n"/>
      <c r="C440" s="19" t="n"/>
      <c r="D440" s="9">
        <f>IF(C440="","",IFERROR(VLOOKUP(C440,'Inventaire'!$A$6:$D$500,2,0),""))</f>
        <v/>
      </c>
      <c r="E440" s="20" t="n"/>
      <c r="F440" s="22" t="n"/>
      <c r="G440" s="28">
        <f>IF(C440="","",IFERROR(VLOOKUP(C440,'Inventaire'!$A$6:$D$500,4,0),""))</f>
        <v/>
      </c>
      <c r="H440" s="20" t="n"/>
      <c r="I440" s="20" t="n"/>
      <c r="J440" s="20" t="n"/>
    </row>
    <row r="441">
      <c r="A441" s="27" t="n"/>
      <c r="B441" s="19" t="n"/>
      <c r="C441" s="19" t="n"/>
      <c r="D441" s="9">
        <f>IF(C441="","",IFERROR(VLOOKUP(C441,'Inventaire'!$A$6:$D$500,2,0),""))</f>
        <v/>
      </c>
      <c r="E441" s="20" t="n"/>
      <c r="F441" s="22" t="n"/>
      <c r="G441" s="28">
        <f>IF(C441="","",IFERROR(VLOOKUP(C441,'Inventaire'!$A$6:$D$500,4,0),""))</f>
        <v/>
      </c>
      <c r="H441" s="20" t="n"/>
      <c r="I441" s="20" t="n"/>
      <c r="J441" s="20" t="n"/>
    </row>
    <row r="442">
      <c r="A442" s="27" t="n"/>
      <c r="B442" s="19" t="n"/>
      <c r="C442" s="19" t="n"/>
      <c r="D442" s="9">
        <f>IF(C442="","",IFERROR(VLOOKUP(C442,'Inventaire'!$A$6:$D$500,2,0),""))</f>
        <v/>
      </c>
      <c r="E442" s="20" t="n"/>
      <c r="F442" s="22" t="n"/>
      <c r="G442" s="28">
        <f>IF(C442="","",IFERROR(VLOOKUP(C442,'Inventaire'!$A$6:$D$500,4,0),""))</f>
        <v/>
      </c>
      <c r="H442" s="20" t="n"/>
      <c r="I442" s="20" t="n"/>
      <c r="J442" s="20" t="n"/>
    </row>
    <row r="443">
      <c r="A443" s="27" t="n"/>
      <c r="B443" s="19" t="n"/>
      <c r="C443" s="19" t="n"/>
      <c r="D443" s="9">
        <f>IF(C443="","",IFERROR(VLOOKUP(C443,'Inventaire'!$A$6:$D$500,2,0),""))</f>
        <v/>
      </c>
      <c r="E443" s="20" t="n"/>
      <c r="F443" s="22" t="n"/>
      <c r="G443" s="28">
        <f>IF(C443="","",IFERROR(VLOOKUP(C443,'Inventaire'!$A$6:$D$500,4,0),""))</f>
        <v/>
      </c>
      <c r="H443" s="20" t="n"/>
      <c r="I443" s="20" t="n"/>
      <c r="J443" s="20" t="n"/>
    </row>
    <row r="444">
      <c r="A444" s="27" t="n"/>
      <c r="B444" s="19" t="n"/>
      <c r="C444" s="19" t="n"/>
      <c r="D444" s="9">
        <f>IF(C444="","",IFERROR(VLOOKUP(C444,'Inventaire'!$A$6:$D$500,2,0),""))</f>
        <v/>
      </c>
      <c r="E444" s="20" t="n"/>
      <c r="F444" s="22" t="n"/>
      <c r="G444" s="28">
        <f>IF(C444="","",IFERROR(VLOOKUP(C444,'Inventaire'!$A$6:$D$500,4,0),""))</f>
        <v/>
      </c>
      <c r="H444" s="20" t="n"/>
      <c r="I444" s="20" t="n"/>
      <c r="J444" s="20" t="n"/>
    </row>
    <row r="445">
      <c r="A445" s="27" t="n"/>
      <c r="B445" s="19" t="n"/>
      <c r="C445" s="19" t="n"/>
      <c r="D445" s="9">
        <f>IF(C445="","",IFERROR(VLOOKUP(C445,'Inventaire'!$A$6:$D$500,2,0),""))</f>
        <v/>
      </c>
      <c r="E445" s="20" t="n"/>
      <c r="F445" s="22" t="n"/>
      <c r="G445" s="28">
        <f>IF(C445="","",IFERROR(VLOOKUP(C445,'Inventaire'!$A$6:$D$500,4,0),""))</f>
        <v/>
      </c>
      <c r="H445" s="20" t="n"/>
      <c r="I445" s="20" t="n"/>
      <c r="J445" s="20" t="n"/>
    </row>
    <row r="446">
      <c r="A446" s="27" t="n"/>
      <c r="B446" s="19" t="n"/>
      <c r="C446" s="19" t="n"/>
      <c r="D446" s="9">
        <f>IF(C446="","",IFERROR(VLOOKUP(C446,'Inventaire'!$A$6:$D$500,2,0),""))</f>
        <v/>
      </c>
      <c r="E446" s="20" t="n"/>
      <c r="F446" s="22" t="n"/>
      <c r="G446" s="28">
        <f>IF(C446="","",IFERROR(VLOOKUP(C446,'Inventaire'!$A$6:$D$500,4,0),""))</f>
        <v/>
      </c>
      <c r="H446" s="20" t="n"/>
      <c r="I446" s="20" t="n"/>
      <c r="J446" s="20" t="n"/>
    </row>
    <row r="447">
      <c r="A447" s="27" t="n"/>
      <c r="B447" s="19" t="n"/>
      <c r="C447" s="19" t="n"/>
      <c r="D447" s="9">
        <f>IF(C447="","",IFERROR(VLOOKUP(C447,'Inventaire'!$A$6:$D$500,2,0),""))</f>
        <v/>
      </c>
      <c r="E447" s="20" t="n"/>
      <c r="F447" s="22" t="n"/>
      <c r="G447" s="28">
        <f>IF(C447="","",IFERROR(VLOOKUP(C447,'Inventaire'!$A$6:$D$500,4,0),""))</f>
        <v/>
      </c>
      <c r="H447" s="20" t="n"/>
      <c r="I447" s="20" t="n"/>
      <c r="J447" s="20" t="n"/>
    </row>
    <row r="448">
      <c r="A448" s="27" t="n"/>
      <c r="B448" s="19" t="n"/>
      <c r="C448" s="19" t="n"/>
      <c r="D448" s="9">
        <f>IF(C448="","",IFERROR(VLOOKUP(C448,'Inventaire'!$A$6:$D$500,2,0),""))</f>
        <v/>
      </c>
      <c r="E448" s="20" t="n"/>
      <c r="F448" s="22" t="n"/>
      <c r="G448" s="28">
        <f>IF(C448="","",IFERROR(VLOOKUP(C448,'Inventaire'!$A$6:$D$500,4,0),""))</f>
        <v/>
      </c>
      <c r="H448" s="20" t="n"/>
      <c r="I448" s="20" t="n"/>
      <c r="J448" s="20" t="n"/>
    </row>
    <row r="449">
      <c r="A449" s="27" t="n"/>
      <c r="B449" s="19" t="n"/>
      <c r="C449" s="19" t="n"/>
      <c r="D449" s="9">
        <f>IF(C449="","",IFERROR(VLOOKUP(C449,'Inventaire'!$A$6:$D$500,2,0),""))</f>
        <v/>
      </c>
      <c r="E449" s="20" t="n"/>
      <c r="F449" s="22" t="n"/>
      <c r="G449" s="28">
        <f>IF(C449="","",IFERROR(VLOOKUP(C449,'Inventaire'!$A$6:$D$500,4,0),""))</f>
        <v/>
      </c>
      <c r="H449" s="20" t="n"/>
      <c r="I449" s="20" t="n"/>
      <c r="J449" s="20" t="n"/>
    </row>
    <row r="450">
      <c r="A450" s="27" t="n"/>
      <c r="B450" s="19" t="n"/>
      <c r="C450" s="19" t="n"/>
      <c r="D450" s="9">
        <f>IF(C450="","",IFERROR(VLOOKUP(C450,'Inventaire'!$A$6:$D$500,2,0),""))</f>
        <v/>
      </c>
      <c r="E450" s="20" t="n"/>
      <c r="F450" s="22" t="n"/>
      <c r="G450" s="28">
        <f>IF(C450="","",IFERROR(VLOOKUP(C450,'Inventaire'!$A$6:$D$500,4,0),""))</f>
        <v/>
      </c>
      <c r="H450" s="20" t="n"/>
      <c r="I450" s="20" t="n"/>
      <c r="J450" s="20" t="n"/>
    </row>
    <row r="451">
      <c r="A451" s="27" t="n"/>
      <c r="B451" s="19" t="n"/>
      <c r="C451" s="19" t="n"/>
      <c r="D451" s="9">
        <f>IF(C451="","",IFERROR(VLOOKUP(C451,'Inventaire'!$A$6:$D$500,2,0),""))</f>
        <v/>
      </c>
      <c r="E451" s="20" t="n"/>
      <c r="F451" s="22" t="n"/>
      <c r="G451" s="28">
        <f>IF(C451="","",IFERROR(VLOOKUP(C451,'Inventaire'!$A$6:$D$500,4,0),""))</f>
        <v/>
      </c>
      <c r="H451" s="20" t="n"/>
      <c r="I451" s="20" t="n"/>
      <c r="J451" s="20" t="n"/>
    </row>
    <row r="452">
      <c r="A452" s="27" t="n"/>
      <c r="B452" s="19" t="n"/>
      <c r="C452" s="19" t="n"/>
      <c r="D452" s="9">
        <f>IF(C452="","",IFERROR(VLOOKUP(C452,'Inventaire'!$A$6:$D$500,2,0),""))</f>
        <v/>
      </c>
      <c r="E452" s="20" t="n"/>
      <c r="F452" s="22" t="n"/>
      <c r="G452" s="28">
        <f>IF(C452="","",IFERROR(VLOOKUP(C452,'Inventaire'!$A$6:$D$500,4,0),""))</f>
        <v/>
      </c>
      <c r="H452" s="20" t="n"/>
      <c r="I452" s="20" t="n"/>
      <c r="J452" s="20" t="n"/>
    </row>
    <row r="453">
      <c r="A453" s="27" t="n"/>
      <c r="B453" s="19" t="n"/>
      <c r="C453" s="19" t="n"/>
      <c r="D453" s="9">
        <f>IF(C453="","",IFERROR(VLOOKUP(C453,'Inventaire'!$A$6:$D$500,2,0),""))</f>
        <v/>
      </c>
      <c r="E453" s="20" t="n"/>
      <c r="F453" s="22" t="n"/>
      <c r="G453" s="28">
        <f>IF(C453="","",IFERROR(VLOOKUP(C453,'Inventaire'!$A$6:$D$500,4,0),""))</f>
        <v/>
      </c>
      <c r="H453" s="20" t="n"/>
      <c r="I453" s="20" t="n"/>
      <c r="J453" s="20" t="n"/>
    </row>
    <row r="454">
      <c r="A454" s="27" t="n"/>
      <c r="B454" s="19" t="n"/>
      <c r="C454" s="19" t="n"/>
      <c r="D454" s="9">
        <f>IF(C454="","",IFERROR(VLOOKUP(C454,'Inventaire'!$A$6:$D$500,2,0),""))</f>
        <v/>
      </c>
      <c r="E454" s="20" t="n"/>
      <c r="F454" s="22" t="n"/>
      <c r="G454" s="28">
        <f>IF(C454="","",IFERROR(VLOOKUP(C454,'Inventaire'!$A$6:$D$500,4,0),""))</f>
        <v/>
      </c>
      <c r="H454" s="20" t="n"/>
      <c r="I454" s="20" t="n"/>
      <c r="J454" s="20" t="n"/>
    </row>
    <row r="455">
      <c r="A455" s="27" t="n"/>
      <c r="B455" s="19" t="n"/>
      <c r="C455" s="19" t="n"/>
      <c r="D455" s="9">
        <f>IF(C455="","",IFERROR(VLOOKUP(C455,'Inventaire'!$A$6:$D$500,2,0),""))</f>
        <v/>
      </c>
      <c r="E455" s="20" t="n"/>
      <c r="F455" s="22" t="n"/>
      <c r="G455" s="28">
        <f>IF(C455="","",IFERROR(VLOOKUP(C455,'Inventaire'!$A$6:$D$500,4,0),""))</f>
        <v/>
      </c>
      <c r="H455" s="20" t="n"/>
      <c r="I455" s="20" t="n"/>
      <c r="J455" s="20" t="n"/>
    </row>
    <row r="456">
      <c r="A456" s="27" t="n"/>
      <c r="B456" s="19" t="n"/>
      <c r="C456" s="19" t="n"/>
      <c r="D456" s="9">
        <f>IF(C456="","",IFERROR(VLOOKUP(C456,'Inventaire'!$A$6:$D$500,2,0),""))</f>
        <v/>
      </c>
      <c r="E456" s="20" t="n"/>
      <c r="F456" s="22" t="n"/>
      <c r="G456" s="28">
        <f>IF(C456="","",IFERROR(VLOOKUP(C456,'Inventaire'!$A$6:$D$500,4,0),""))</f>
        <v/>
      </c>
      <c r="H456" s="20" t="n"/>
      <c r="I456" s="20" t="n"/>
      <c r="J456" s="20" t="n"/>
    </row>
    <row r="457">
      <c r="A457" s="27" t="n"/>
      <c r="B457" s="19" t="n"/>
      <c r="C457" s="19" t="n"/>
      <c r="D457" s="9">
        <f>IF(C457="","",IFERROR(VLOOKUP(C457,'Inventaire'!$A$6:$D$500,2,0),""))</f>
        <v/>
      </c>
      <c r="E457" s="20" t="n"/>
      <c r="F457" s="22" t="n"/>
      <c r="G457" s="28">
        <f>IF(C457="","",IFERROR(VLOOKUP(C457,'Inventaire'!$A$6:$D$500,4,0),""))</f>
        <v/>
      </c>
      <c r="H457" s="20" t="n"/>
      <c r="I457" s="20" t="n"/>
      <c r="J457" s="20" t="n"/>
    </row>
    <row r="458">
      <c r="A458" s="27" t="n"/>
      <c r="B458" s="19" t="n"/>
      <c r="C458" s="19" t="n"/>
      <c r="D458" s="9">
        <f>IF(C458="","",IFERROR(VLOOKUP(C458,'Inventaire'!$A$6:$D$500,2,0),""))</f>
        <v/>
      </c>
      <c r="E458" s="20" t="n"/>
      <c r="F458" s="22" t="n"/>
      <c r="G458" s="28">
        <f>IF(C458="","",IFERROR(VLOOKUP(C458,'Inventaire'!$A$6:$D$500,4,0),""))</f>
        <v/>
      </c>
      <c r="H458" s="20" t="n"/>
      <c r="I458" s="20" t="n"/>
      <c r="J458" s="20" t="n"/>
    </row>
    <row r="459">
      <c r="A459" s="27" t="n"/>
      <c r="B459" s="19" t="n"/>
      <c r="C459" s="19" t="n"/>
      <c r="D459" s="9">
        <f>IF(C459="","",IFERROR(VLOOKUP(C459,'Inventaire'!$A$6:$D$500,2,0),""))</f>
        <v/>
      </c>
      <c r="E459" s="20" t="n"/>
      <c r="F459" s="22" t="n"/>
      <c r="G459" s="28">
        <f>IF(C459="","",IFERROR(VLOOKUP(C459,'Inventaire'!$A$6:$D$500,4,0),""))</f>
        <v/>
      </c>
      <c r="H459" s="20" t="n"/>
      <c r="I459" s="20" t="n"/>
      <c r="J459" s="20" t="n"/>
    </row>
    <row r="460">
      <c r="A460" s="27" t="n"/>
      <c r="B460" s="19" t="n"/>
      <c r="C460" s="19" t="n"/>
      <c r="D460" s="9">
        <f>IF(C460="","",IFERROR(VLOOKUP(C460,'Inventaire'!$A$6:$D$500,2,0),""))</f>
        <v/>
      </c>
      <c r="E460" s="20" t="n"/>
      <c r="F460" s="22" t="n"/>
      <c r="G460" s="28">
        <f>IF(C460="","",IFERROR(VLOOKUP(C460,'Inventaire'!$A$6:$D$500,4,0),""))</f>
        <v/>
      </c>
      <c r="H460" s="20" t="n"/>
      <c r="I460" s="20" t="n"/>
      <c r="J460" s="20" t="n"/>
    </row>
    <row r="461">
      <c r="A461" s="27" t="n"/>
      <c r="B461" s="19" t="n"/>
      <c r="C461" s="19" t="n"/>
      <c r="D461" s="9">
        <f>IF(C461="","",IFERROR(VLOOKUP(C461,'Inventaire'!$A$6:$D$500,2,0),""))</f>
        <v/>
      </c>
      <c r="E461" s="20" t="n"/>
      <c r="F461" s="22" t="n"/>
      <c r="G461" s="28">
        <f>IF(C461="","",IFERROR(VLOOKUP(C461,'Inventaire'!$A$6:$D$500,4,0),""))</f>
        <v/>
      </c>
      <c r="H461" s="20" t="n"/>
      <c r="I461" s="20" t="n"/>
      <c r="J461" s="20" t="n"/>
    </row>
    <row r="462">
      <c r="A462" s="27" t="n"/>
      <c r="B462" s="19" t="n"/>
      <c r="C462" s="19" t="n"/>
      <c r="D462" s="9">
        <f>IF(C462="","",IFERROR(VLOOKUP(C462,'Inventaire'!$A$6:$D$500,2,0),""))</f>
        <v/>
      </c>
      <c r="E462" s="20" t="n"/>
      <c r="F462" s="22" t="n"/>
      <c r="G462" s="28">
        <f>IF(C462="","",IFERROR(VLOOKUP(C462,'Inventaire'!$A$6:$D$500,4,0),""))</f>
        <v/>
      </c>
      <c r="H462" s="20" t="n"/>
      <c r="I462" s="20" t="n"/>
      <c r="J462" s="20" t="n"/>
    </row>
    <row r="463">
      <c r="A463" s="27" t="n"/>
      <c r="B463" s="19" t="n"/>
      <c r="C463" s="19" t="n"/>
      <c r="D463" s="9">
        <f>IF(C463="","",IFERROR(VLOOKUP(C463,'Inventaire'!$A$6:$D$500,2,0),""))</f>
        <v/>
      </c>
      <c r="E463" s="20" t="n"/>
      <c r="F463" s="22" t="n"/>
      <c r="G463" s="28">
        <f>IF(C463="","",IFERROR(VLOOKUP(C463,'Inventaire'!$A$6:$D$500,4,0),""))</f>
        <v/>
      </c>
      <c r="H463" s="20" t="n"/>
      <c r="I463" s="20" t="n"/>
      <c r="J463" s="20" t="n"/>
    </row>
    <row r="464">
      <c r="A464" s="27" t="n"/>
      <c r="B464" s="19" t="n"/>
      <c r="C464" s="19" t="n"/>
      <c r="D464" s="9">
        <f>IF(C464="","",IFERROR(VLOOKUP(C464,'Inventaire'!$A$6:$D$500,2,0),""))</f>
        <v/>
      </c>
      <c r="E464" s="20" t="n"/>
      <c r="F464" s="22" t="n"/>
      <c r="G464" s="28">
        <f>IF(C464="","",IFERROR(VLOOKUP(C464,'Inventaire'!$A$6:$D$500,4,0),""))</f>
        <v/>
      </c>
      <c r="H464" s="20" t="n"/>
      <c r="I464" s="20" t="n"/>
      <c r="J464" s="20" t="n"/>
    </row>
    <row r="465">
      <c r="A465" s="27" t="n"/>
      <c r="B465" s="19" t="n"/>
      <c r="C465" s="19" t="n"/>
      <c r="D465" s="9">
        <f>IF(C465="","",IFERROR(VLOOKUP(C465,'Inventaire'!$A$6:$D$500,2,0),""))</f>
        <v/>
      </c>
      <c r="E465" s="20" t="n"/>
      <c r="F465" s="22" t="n"/>
      <c r="G465" s="28">
        <f>IF(C465="","",IFERROR(VLOOKUP(C465,'Inventaire'!$A$6:$D$500,4,0),""))</f>
        <v/>
      </c>
      <c r="H465" s="20" t="n"/>
      <c r="I465" s="20" t="n"/>
      <c r="J465" s="20" t="n"/>
    </row>
    <row r="466">
      <c r="A466" s="27" t="n"/>
      <c r="B466" s="19" t="n"/>
      <c r="C466" s="19" t="n"/>
      <c r="D466" s="9">
        <f>IF(C466="","",IFERROR(VLOOKUP(C466,'Inventaire'!$A$6:$D$500,2,0),""))</f>
        <v/>
      </c>
      <c r="E466" s="20" t="n"/>
      <c r="F466" s="22" t="n"/>
      <c r="G466" s="28">
        <f>IF(C466="","",IFERROR(VLOOKUP(C466,'Inventaire'!$A$6:$D$500,4,0),""))</f>
        <v/>
      </c>
      <c r="H466" s="20" t="n"/>
      <c r="I466" s="20" t="n"/>
      <c r="J466" s="20" t="n"/>
    </row>
    <row r="467">
      <c r="A467" s="27" t="n"/>
      <c r="B467" s="19" t="n"/>
      <c r="C467" s="19" t="n"/>
      <c r="D467" s="9">
        <f>IF(C467="","",IFERROR(VLOOKUP(C467,'Inventaire'!$A$6:$D$500,2,0),""))</f>
        <v/>
      </c>
      <c r="E467" s="20" t="n"/>
      <c r="F467" s="22" t="n"/>
      <c r="G467" s="28">
        <f>IF(C467="","",IFERROR(VLOOKUP(C467,'Inventaire'!$A$6:$D$500,4,0),""))</f>
        <v/>
      </c>
      <c r="H467" s="20" t="n"/>
      <c r="I467" s="20" t="n"/>
      <c r="J467" s="20" t="n"/>
    </row>
    <row r="468">
      <c r="A468" s="27" t="n"/>
      <c r="B468" s="19" t="n"/>
      <c r="C468" s="19" t="n"/>
      <c r="D468" s="9">
        <f>IF(C468="","",IFERROR(VLOOKUP(C468,'Inventaire'!$A$6:$D$500,2,0),""))</f>
        <v/>
      </c>
      <c r="E468" s="20" t="n"/>
      <c r="F468" s="22" t="n"/>
      <c r="G468" s="28">
        <f>IF(C468="","",IFERROR(VLOOKUP(C468,'Inventaire'!$A$6:$D$500,4,0),""))</f>
        <v/>
      </c>
      <c r="H468" s="20" t="n"/>
      <c r="I468" s="20" t="n"/>
      <c r="J468" s="20" t="n"/>
    </row>
    <row r="469">
      <c r="A469" s="27" t="n"/>
      <c r="B469" s="19" t="n"/>
      <c r="C469" s="19" t="n"/>
      <c r="D469" s="9">
        <f>IF(C469="","",IFERROR(VLOOKUP(C469,'Inventaire'!$A$6:$D$500,2,0),""))</f>
        <v/>
      </c>
      <c r="E469" s="20" t="n"/>
      <c r="F469" s="22" t="n"/>
      <c r="G469" s="28">
        <f>IF(C469="","",IFERROR(VLOOKUP(C469,'Inventaire'!$A$6:$D$500,4,0),""))</f>
        <v/>
      </c>
      <c r="H469" s="20" t="n"/>
      <c r="I469" s="20" t="n"/>
      <c r="J469" s="20" t="n"/>
    </row>
    <row r="470">
      <c r="A470" s="27" t="n"/>
      <c r="B470" s="19" t="n"/>
      <c r="C470" s="19" t="n"/>
      <c r="D470" s="9">
        <f>IF(C470="","",IFERROR(VLOOKUP(C470,'Inventaire'!$A$6:$D$500,2,0),""))</f>
        <v/>
      </c>
      <c r="E470" s="20" t="n"/>
      <c r="F470" s="22" t="n"/>
      <c r="G470" s="28">
        <f>IF(C470="","",IFERROR(VLOOKUP(C470,'Inventaire'!$A$6:$D$500,4,0),""))</f>
        <v/>
      </c>
      <c r="H470" s="20" t="n"/>
      <c r="I470" s="20" t="n"/>
      <c r="J470" s="20" t="n"/>
    </row>
    <row r="471">
      <c r="A471" s="27" t="n"/>
      <c r="B471" s="19" t="n"/>
      <c r="C471" s="19" t="n"/>
      <c r="D471" s="9">
        <f>IF(C471="","",IFERROR(VLOOKUP(C471,'Inventaire'!$A$6:$D$500,2,0),""))</f>
        <v/>
      </c>
      <c r="E471" s="20" t="n"/>
      <c r="F471" s="22" t="n"/>
      <c r="G471" s="28">
        <f>IF(C471="","",IFERROR(VLOOKUP(C471,'Inventaire'!$A$6:$D$500,4,0),""))</f>
        <v/>
      </c>
      <c r="H471" s="20" t="n"/>
      <c r="I471" s="20" t="n"/>
      <c r="J471" s="20" t="n"/>
    </row>
    <row r="472">
      <c r="A472" s="27" t="n"/>
      <c r="B472" s="19" t="n"/>
      <c r="C472" s="19" t="n"/>
      <c r="D472" s="9">
        <f>IF(C472="","",IFERROR(VLOOKUP(C472,'Inventaire'!$A$6:$D$500,2,0),""))</f>
        <v/>
      </c>
      <c r="E472" s="20" t="n"/>
      <c r="F472" s="22" t="n"/>
      <c r="G472" s="28">
        <f>IF(C472="","",IFERROR(VLOOKUP(C472,'Inventaire'!$A$6:$D$500,4,0),""))</f>
        <v/>
      </c>
      <c r="H472" s="20" t="n"/>
      <c r="I472" s="20" t="n"/>
      <c r="J472" s="20" t="n"/>
    </row>
    <row r="473">
      <c r="A473" s="27" t="n"/>
      <c r="B473" s="19" t="n"/>
      <c r="C473" s="19" t="n"/>
      <c r="D473" s="9">
        <f>IF(C473="","",IFERROR(VLOOKUP(C473,'Inventaire'!$A$6:$D$500,2,0),""))</f>
        <v/>
      </c>
      <c r="E473" s="20" t="n"/>
      <c r="F473" s="22" t="n"/>
      <c r="G473" s="28">
        <f>IF(C473="","",IFERROR(VLOOKUP(C473,'Inventaire'!$A$6:$D$500,4,0),""))</f>
        <v/>
      </c>
      <c r="H473" s="20" t="n"/>
      <c r="I473" s="20" t="n"/>
      <c r="J473" s="20" t="n"/>
    </row>
    <row r="474">
      <c r="A474" s="27" t="n"/>
      <c r="B474" s="19" t="n"/>
      <c r="C474" s="19" t="n"/>
      <c r="D474" s="9">
        <f>IF(C474="","",IFERROR(VLOOKUP(C474,'Inventaire'!$A$6:$D$500,2,0),""))</f>
        <v/>
      </c>
      <c r="E474" s="20" t="n"/>
      <c r="F474" s="22" t="n"/>
      <c r="G474" s="28">
        <f>IF(C474="","",IFERROR(VLOOKUP(C474,'Inventaire'!$A$6:$D$500,4,0),""))</f>
        <v/>
      </c>
      <c r="H474" s="20" t="n"/>
      <c r="I474" s="20" t="n"/>
      <c r="J474" s="20" t="n"/>
    </row>
    <row r="475">
      <c r="A475" s="27" t="n"/>
      <c r="B475" s="19" t="n"/>
      <c r="C475" s="19" t="n"/>
      <c r="D475" s="9">
        <f>IF(C475="","",IFERROR(VLOOKUP(C475,'Inventaire'!$A$6:$D$500,2,0),""))</f>
        <v/>
      </c>
      <c r="E475" s="20" t="n"/>
      <c r="F475" s="22" t="n"/>
      <c r="G475" s="28">
        <f>IF(C475="","",IFERROR(VLOOKUP(C475,'Inventaire'!$A$6:$D$500,4,0),""))</f>
        <v/>
      </c>
      <c r="H475" s="20" t="n"/>
      <c r="I475" s="20" t="n"/>
      <c r="J475" s="20" t="n"/>
    </row>
    <row r="476">
      <c r="A476" s="27" t="n"/>
      <c r="B476" s="19" t="n"/>
      <c r="C476" s="19" t="n"/>
      <c r="D476" s="9">
        <f>IF(C476="","",IFERROR(VLOOKUP(C476,'Inventaire'!$A$6:$D$500,2,0),""))</f>
        <v/>
      </c>
      <c r="E476" s="20" t="n"/>
      <c r="F476" s="22" t="n"/>
      <c r="G476" s="28">
        <f>IF(C476="","",IFERROR(VLOOKUP(C476,'Inventaire'!$A$6:$D$500,4,0),""))</f>
        <v/>
      </c>
      <c r="H476" s="20" t="n"/>
      <c r="I476" s="20" t="n"/>
      <c r="J476" s="20" t="n"/>
    </row>
    <row r="477">
      <c r="A477" s="27" t="n"/>
      <c r="B477" s="19" t="n"/>
      <c r="C477" s="19" t="n"/>
      <c r="D477" s="9">
        <f>IF(C477="","",IFERROR(VLOOKUP(C477,'Inventaire'!$A$6:$D$500,2,0),""))</f>
        <v/>
      </c>
      <c r="E477" s="20" t="n"/>
      <c r="F477" s="22" t="n"/>
      <c r="G477" s="28">
        <f>IF(C477="","",IFERROR(VLOOKUP(C477,'Inventaire'!$A$6:$D$500,4,0),""))</f>
        <v/>
      </c>
      <c r="H477" s="20" t="n"/>
      <c r="I477" s="20" t="n"/>
      <c r="J477" s="20" t="n"/>
    </row>
    <row r="478">
      <c r="A478" s="27" t="n"/>
      <c r="B478" s="19" t="n"/>
      <c r="C478" s="19" t="n"/>
      <c r="D478" s="9">
        <f>IF(C478="","",IFERROR(VLOOKUP(C478,'Inventaire'!$A$6:$D$500,2,0),""))</f>
        <v/>
      </c>
      <c r="E478" s="20" t="n"/>
      <c r="F478" s="22" t="n"/>
      <c r="G478" s="28">
        <f>IF(C478="","",IFERROR(VLOOKUP(C478,'Inventaire'!$A$6:$D$500,4,0),""))</f>
        <v/>
      </c>
      <c r="H478" s="20" t="n"/>
      <c r="I478" s="20" t="n"/>
      <c r="J478" s="20" t="n"/>
    </row>
    <row r="479">
      <c r="A479" s="27" t="n"/>
      <c r="B479" s="19" t="n"/>
      <c r="C479" s="19" t="n"/>
      <c r="D479" s="9">
        <f>IF(C479="","",IFERROR(VLOOKUP(C479,'Inventaire'!$A$6:$D$500,2,0),""))</f>
        <v/>
      </c>
      <c r="E479" s="20" t="n"/>
      <c r="F479" s="22" t="n"/>
      <c r="G479" s="28">
        <f>IF(C479="","",IFERROR(VLOOKUP(C479,'Inventaire'!$A$6:$D$500,4,0),""))</f>
        <v/>
      </c>
      <c r="H479" s="20" t="n"/>
      <c r="I479" s="20" t="n"/>
      <c r="J479" s="20" t="n"/>
    </row>
    <row r="480">
      <c r="A480" s="27" t="n"/>
      <c r="B480" s="19" t="n"/>
      <c r="C480" s="19" t="n"/>
      <c r="D480" s="9">
        <f>IF(C480="","",IFERROR(VLOOKUP(C480,'Inventaire'!$A$6:$D$500,2,0),""))</f>
        <v/>
      </c>
      <c r="E480" s="20" t="n"/>
      <c r="F480" s="22" t="n"/>
      <c r="G480" s="28">
        <f>IF(C480="","",IFERROR(VLOOKUP(C480,'Inventaire'!$A$6:$D$500,4,0),""))</f>
        <v/>
      </c>
      <c r="H480" s="20" t="n"/>
      <c r="I480" s="20" t="n"/>
      <c r="J480" s="20" t="n"/>
    </row>
    <row r="481">
      <c r="A481" s="27" t="n"/>
      <c r="B481" s="19" t="n"/>
      <c r="C481" s="19" t="n"/>
      <c r="D481" s="9">
        <f>IF(C481="","",IFERROR(VLOOKUP(C481,'Inventaire'!$A$6:$D$500,2,0),""))</f>
        <v/>
      </c>
      <c r="E481" s="20" t="n"/>
      <c r="F481" s="22" t="n"/>
      <c r="G481" s="28">
        <f>IF(C481="","",IFERROR(VLOOKUP(C481,'Inventaire'!$A$6:$D$500,4,0),""))</f>
        <v/>
      </c>
      <c r="H481" s="20" t="n"/>
      <c r="I481" s="20" t="n"/>
      <c r="J481" s="20" t="n"/>
    </row>
    <row r="482">
      <c r="A482" s="27" t="n"/>
      <c r="B482" s="19" t="n"/>
      <c r="C482" s="19" t="n"/>
      <c r="D482" s="9">
        <f>IF(C482="","",IFERROR(VLOOKUP(C482,'Inventaire'!$A$6:$D$500,2,0),""))</f>
        <v/>
      </c>
      <c r="E482" s="20" t="n"/>
      <c r="F482" s="22" t="n"/>
      <c r="G482" s="28">
        <f>IF(C482="","",IFERROR(VLOOKUP(C482,'Inventaire'!$A$6:$D$500,4,0),""))</f>
        <v/>
      </c>
      <c r="H482" s="20" t="n"/>
      <c r="I482" s="20" t="n"/>
      <c r="J482" s="20" t="n"/>
    </row>
    <row r="483">
      <c r="A483" s="27" t="n"/>
      <c r="B483" s="19" t="n"/>
      <c r="C483" s="19" t="n"/>
      <c r="D483" s="9">
        <f>IF(C483="","",IFERROR(VLOOKUP(C483,'Inventaire'!$A$6:$D$500,2,0),""))</f>
        <v/>
      </c>
      <c r="E483" s="20" t="n"/>
      <c r="F483" s="22" t="n"/>
      <c r="G483" s="28">
        <f>IF(C483="","",IFERROR(VLOOKUP(C483,'Inventaire'!$A$6:$D$500,4,0),""))</f>
        <v/>
      </c>
      <c r="H483" s="20" t="n"/>
      <c r="I483" s="20" t="n"/>
      <c r="J483" s="20" t="n"/>
    </row>
    <row r="484">
      <c r="A484" s="27" t="n"/>
      <c r="B484" s="19" t="n"/>
      <c r="C484" s="19" t="n"/>
      <c r="D484" s="9">
        <f>IF(C484="","",IFERROR(VLOOKUP(C484,'Inventaire'!$A$6:$D$500,2,0),""))</f>
        <v/>
      </c>
      <c r="E484" s="20" t="n"/>
      <c r="F484" s="22" t="n"/>
      <c r="G484" s="28">
        <f>IF(C484="","",IFERROR(VLOOKUP(C484,'Inventaire'!$A$6:$D$500,4,0),""))</f>
        <v/>
      </c>
      <c r="H484" s="20" t="n"/>
      <c r="I484" s="20" t="n"/>
      <c r="J484" s="20" t="n"/>
    </row>
    <row r="485">
      <c r="A485" s="27" t="n"/>
      <c r="B485" s="19" t="n"/>
      <c r="C485" s="19" t="n"/>
      <c r="D485" s="9">
        <f>IF(C485="","",IFERROR(VLOOKUP(C485,'Inventaire'!$A$6:$D$500,2,0),""))</f>
        <v/>
      </c>
      <c r="E485" s="20" t="n"/>
      <c r="F485" s="22" t="n"/>
      <c r="G485" s="28">
        <f>IF(C485="","",IFERROR(VLOOKUP(C485,'Inventaire'!$A$6:$D$500,4,0),""))</f>
        <v/>
      </c>
      <c r="H485" s="20" t="n"/>
      <c r="I485" s="20" t="n"/>
      <c r="J485" s="20" t="n"/>
    </row>
    <row r="486">
      <c r="A486" s="27" t="n"/>
      <c r="B486" s="19" t="n"/>
      <c r="C486" s="19" t="n"/>
      <c r="D486" s="9">
        <f>IF(C486="","",IFERROR(VLOOKUP(C486,'Inventaire'!$A$6:$D$500,2,0),""))</f>
        <v/>
      </c>
      <c r="E486" s="20" t="n"/>
      <c r="F486" s="22" t="n"/>
      <c r="G486" s="28">
        <f>IF(C486="","",IFERROR(VLOOKUP(C486,'Inventaire'!$A$6:$D$500,4,0),""))</f>
        <v/>
      </c>
      <c r="H486" s="20" t="n"/>
      <c r="I486" s="20" t="n"/>
      <c r="J486" s="20" t="n"/>
    </row>
    <row r="487">
      <c r="A487" s="27" t="n"/>
      <c r="B487" s="19" t="n"/>
      <c r="C487" s="19" t="n"/>
      <c r="D487" s="9">
        <f>IF(C487="","",IFERROR(VLOOKUP(C487,'Inventaire'!$A$6:$D$500,2,0),""))</f>
        <v/>
      </c>
      <c r="E487" s="20" t="n"/>
      <c r="F487" s="22" t="n"/>
      <c r="G487" s="28">
        <f>IF(C487="","",IFERROR(VLOOKUP(C487,'Inventaire'!$A$6:$D$500,4,0),""))</f>
        <v/>
      </c>
      <c r="H487" s="20" t="n"/>
      <c r="I487" s="20" t="n"/>
      <c r="J487" s="20" t="n"/>
    </row>
    <row r="488">
      <c r="A488" s="27" t="n"/>
      <c r="B488" s="19" t="n"/>
      <c r="C488" s="19" t="n"/>
      <c r="D488" s="9">
        <f>IF(C488="","",IFERROR(VLOOKUP(C488,'Inventaire'!$A$6:$D$500,2,0),""))</f>
        <v/>
      </c>
      <c r="E488" s="20" t="n"/>
      <c r="F488" s="22" t="n"/>
      <c r="G488" s="28">
        <f>IF(C488="","",IFERROR(VLOOKUP(C488,'Inventaire'!$A$6:$D$500,4,0),""))</f>
        <v/>
      </c>
      <c r="H488" s="20" t="n"/>
      <c r="I488" s="20" t="n"/>
      <c r="J488" s="20" t="n"/>
    </row>
    <row r="489">
      <c r="A489" s="27" t="n"/>
      <c r="B489" s="19" t="n"/>
      <c r="C489" s="19" t="n"/>
      <c r="D489" s="9">
        <f>IF(C489="","",IFERROR(VLOOKUP(C489,'Inventaire'!$A$6:$D$500,2,0),""))</f>
        <v/>
      </c>
      <c r="E489" s="20" t="n"/>
      <c r="F489" s="22" t="n"/>
      <c r="G489" s="28">
        <f>IF(C489="","",IFERROR(VLOOKUP(C489,'Inventaire'!$A$6:$D$500,4,0),""))</f>
        <v/>
      </c>
      <c r="H489" s="20" t="n"/>
      <c r="I489" s="20" t="n"/>
      <c r="J489" s="20" t="n"/>
    </row>
    <row r="490">
      <c r="A490" s="27" t="n"/>
      <c r="B490" s="19" t="n"/>
      <c r="C490" s="19" t="n"/>
      <c r="D490" s="9">
        <f>IF(C490="","",IFERROR(VLOOKUP(C490,'Inventaire'!$A$6:$D$500,2,0),""))</f>
        <v/>
      </c>
      <c r="E490" s="20" t="n"/>
      <c r="F490" s="22" t="n"/>
      <c r="G490" s="28">
        <f>IF(C490="","",IFERROR(VLOOKUP(C490,'Inventaire'!$A$6:$D$500,4,0),""))</f>
        <v/>
      </c>
      <c r="H490" s="20" t="n"/>
      <c r="I490" s="20" t="n"/>
      <c r="J490" s="20" t="n"/>
    </row>
    <row r="491">
      <c r="A491" s="27" t="n"/>
      <c r="B491" s="19" t="n"/>
      <c r="C491" s="19" t="n"/>
      <c r="D491" s="9">
        <f>IF(C491="","",IFERROR(VLOOKUP(C491,'Inventaire'!$A$6:$D$500,2,0),""))</f>
        <v/>
      </c>
      <c r="E491" s="20" t="n"/>
      <c r="F491" s="22" t="n"/>
      <c r="G491" s="28">
        <f>IF(C491="","",IFERROR(VLOOKUP(C491,'Inventaire'!$A$6:$D$500,4,0),""))</f>
        <v/>
      </c>
      <c r="H491" s="20" t="n"/>
      <c r="I491" s="20" t="n"/>
      <c r="J491" s="20" t="n"/>
    </row>
    <row r="492">
      <c r="A492" s="27" t="n"/>
      <c r="B492" s="19" t="n"/>
      <c r="C492" s="19" t="n"/>
      <c r="D492" s="9">
        <f>IF(C492="","",IFERROR(VLOOKUP(C492,'Inventaire'!$A$6:$D$500,2,0),""))</f>
        <v/>
      </c>
      <c r="E492" s="20" t="n"/>
      <c r="F492" s="22" t="n"/>
      <c r="G492" s="28">
        <f>IF(C492="","",IFERROR(VLOOKUP(C492,'Inventaire'!$A$6:$D$500,4,0),""))</f>
        <v/>
      </c>
      <c r="H492" s="20" t="n"/>
      <c r="I492" s="20" t="n"/>
      <c r="J492" s="20" t="n"/>
    </row>
    <row r="493">
      <c r="A493" s="27" t="n"/>
      <c r="B493" s="19" t="n"/>
      <c r="C493" s="19" t="n"/>
      <c r="D493" s="9">
        <f>IF(C493="","",IFERROR(VLOOKUP(C493,'Inventaire'!$A$6:$D$500,2,0),""))</f>
        <v/>
      </c>
      <c r="E493" s="20" t="n"/>
      <c r="F493" s="22" t="n"/>
      <c r="G493" s="28">
        <f>IF(C493="","",IFERROR(VLOOKUP(C493,'Inventaire'!$A$6:$D$500,4,0),""))</f>
        <v/>
      </c>
      <c r="H493" s="20" t="n"/>
      <c r="I493" s="20" t="n"/>
      <c r="J493" s="20" t="n"/>
    </row>
    <row r="494">
      <c r="A494" s="27" t="n"/>
      <c r="B494" s="19" t="n"/>
      <c r="C494" s="19" t="n"/>
      <c r="D494" s="9">
        <f>IF(C494="","",IFERROR(VLOOKUP(C494,'Inventaire'!$A$6:$D$500,2,0),""))</f>
        <v/>
      </c>
      <c r="E494" s="20" t="n"/>
      <c r="F494" s="22" t="n"/>
      <c r="G494" s="28">
        <f>IF(C494="","",IFERROR(VLOOKUP(C494,'Inventaire'!$A$6:$D$500,4,0),""))</f>
        <v/>
      </c>
      <c r="H494" s="20" t="n"/>
      <c r="I494" s="20" t="n"/>
      <c r="J494" s="20" t="n"/>
    </row>
    <row r="495">
      <c r="A495" s="27" t="n"/>
      <c r="B495" s="19" t="n"/>
      <c r="C495" s="19" t="n"/>
      <c r="D495" s="9">
        <f>IF(C495="","",IFERROR(VLOOKUP(C495,'Inventaire'!$A$6:$D$500,2,0),""))</f>
        <v/>
      </c>
      <c r="E495" s="20" t="n"/>
      <c r="F495" s="22" t="n"/>
      <c r="G495" s="28">
        <f>IF(C495="","",IFERROR(VLOOKUP(C495,'Inventaire'!$A$6:$D$500,4,0),""))</f>
        <v/>
      </c>
      <c r="H495" s="20" t="n"/>
      <c r="I495" s="20" t="n"/>
      <c r="J495" s="20" t="n"/>
    </row>
    <row r="496">
      <c r="A496" s="27" t="n"/>
      <c r="B496" s="19" t="n"/>
      <c r="C496" s="19" t="n"/>
      <c r="D496" s="9">
        <f>IF(C496="","",IFERROR(VLOOKUP(C496,'Inventaire'!$A$6:$D$500,2,0),""))</f>
        <v/>
      </c>
      <c r="E496" s="20" t="n"/>
      <c r="F496" s="22" t="n"/>
      <c r="G496" s="28">
        <f>IF(C496="","",IFERROR(VLOOKUP(C496,'Inventaire'!$A$6:$D$500,4,0),""))</f>
        <v/>
      </c>
      <c r="H496" s="20" t="n"/>
      <c r="I496" s="20" t="n"/>
      <c r="J496" s="20" t="n"/>
    </row>
    <row r="497">
      <c r="A497" s="27" t="n"/>
      <c r="B497" s="19" t="n"/>
      <c r="C497" s="19" t="n"/>
      <c r="D497" s="9">
        <f>IF(C497="","",IFERROR(VLOOKUP(C497,'Inventaire'!$A$6:$D$500,2,0),""))</f>
        <v/>
      </c>
      <c r="E497" s="20" t="n"/>
      <c r="F497" s="22" t="n"/>
      <c r="G497" s="28">
        <f>IF(C497="","",IFERROR(VLOOKUP(C497,'Inventaire'!$A$6:$D$500,4,0),""))</f>
        <v/>
      </c>
      <c r="H497" s="20" t="n"/>
      <c r="I497" s="20" t="n"/>
      <c r="J497" s="20" t="n"/>
    </row>
    <row r="498">
      <c r="A498" s="27" t="n"/>
      <c r="B498" s="19" t="n"/>
      <c r="C498" s="19" t="n"/>
      <c r="D498" s="9">
        <f>IF(C498="","",IFERROR(VLOOKUP(C498,'Inventaire'!$A$6:$D$500,2,0),""))</f>
        <v/>
      </c>
      <c r="E498" s="20" t="n"/>
      <c r="F498" s="22" t="n"/>
      <c r="G498" s="28">
        <f>IF(C498="","",IFERROR(VLOOKUP(C498,'Inventaire'!$A$6:$D$500,4,0),""))</f>
        <v/>
      </c>
      <c r="H498" s="20" t="n"/>
      <c r="I498" s="20" t="n"/>
      <c r="J498" s="20" t="n"/>
    </row>
    <row r="499">
      <c r="A499" s="27" t="n"/>
      <c r="B499" s="19" t="n"/>
      <c r="C499" s="19" t="n"/>
      <c r="D499" s="9">
        <f>IF(C499="","",IFERROR(VLOOKUP(C499,'Inventaire'!$A$6:$D$500,2,0),""))</f>
        <v/>
      </c>
      <c r="E499" s="20" t="n"/>
      <c r="F499" s="22" t="n"/>
      <c r="G499" s="28">
        <f>IF(C499="","",IFERROR(VLOOKUP(C499,'Inventaire'!$A$6:$D$500,4,0),""))</f>
        <v/>
      </c>
      <c r="H499" s="20" t="n"/>
      <c r="I499" s="20" t="n"/>
      <c r="J499" s="20" t="n"/>
    </row>
    <row r="500">
      <c r="A500" s="27" t="n"/>
      <c r="B500" s="19" t="n"/>
      <c r="C500" s="19" t="n"/>
      <c r="D500" s="9">
        <f>IF(C500="","",IFERROR(VLOOKUP(C500,'Inventaire'!$A$6:$D$500,2,0),""))</f>
        <v/>
      </c>
      <c r="E500" s="20" t="n"/>
      <c r="F500" s="22" t="n"/>
      <c r="G500" s="28">
        <f>IF(C500="","",IFERROR(VLOOKUP(C500,'Inventaire'!$A$6:$D$500,4,0),""))</f>
        <v/>
      </c>
      <c r="H500" s="20" t="n"/>
      <c r="I500" s="20" t="n"/>
      <c r="J500" s="20" t="n"/>
    </row>
    <row r="503">
      <c r="A503" s="24" t="inlineStr">
        <is>
          <t>Contrôle des mouvements</t>
        </is>
      </c>
      <c r="B503" s="26" t="n"/>
    </row>
    <row r="504">
      <c r="A504" s="24" t="inlineStr">
        <is>
          <t>Mouvements sans article reconnu</t>
        </is>
      </c>
      <c r="B504" s="26">
        <f>IFERROR(COUNTIFS(C6:C500,"&lt;&gt;",D6:D500,""),0)</f>
        <v/>
      </c>
    </row>
    <row r="505">
      <c r="A505" s="24" t="inlineStr">
        <is>
          <t>Mouvements sans quantité valide</t>
        </is>
      </c>
      <c r="B505" s="26">
        <f>IFERROR(COUNTIF(F6:F500,0),0)</f>
        <v/>
      </c>
    </row>
    <row r="506">
      <c r="A506" s="24" t="inlineStr">
        <is>
          <t>Statut</t>
        </is>
      </c>
      <c r="B506" s="26">
        <f>IF(AND(B504=0,B505=0),"Conforme","À vérifier")</f>
        <v/>
      </c>
    </row>
  </sheetData>
  <mergeCells count="3">
    <mergeCell ref="A1:H1"/>
    <mergeCell ref="A2:H2"/>
    <mergeCell ref="A3:H3"/>
  </mergeCells>
  <conditionalFormatting sqref="B506">
    <cfRule type="expression" priority="1" dxfId="2">
      <formula>B506="Conforme"</formula>
    </cfRule>
    <cfRule type="expression" priority="2" dxfId="1">
      <formula>B506="À vérifier"</formula>
    </cfRule>
  </conditionalFormatting>
  <dataValidations count="5">
    <dataValidation sqref="A6:A500" showErrorMessage="1" showInputMessage="1" allowBlank="1" type="date" operator="between">
      <formula1>DATE(2020,1,1)</formula1>
      <formula2>DATE(2100,12,31)</formula2>
    </dataValidation>
    <dataValidation sqref="B6:B500" showErrorMessage="1" showInputMessage="1" allowBlank="1" errorTitle="Numéro de mouvement en double" error="Chaque mouvement doit avoir un numéro unique." type="custom">
      <formula1>=COUNTIF($B$6:$B$500,B6)=1</formula1>
    </dataValidation>
    <dataValidation sqref="C6:C500" showErrorMessage="1" showInputMessage="1" allowBlank="1" type="list">
      <formula1>'Inventaire'!$A$6:$A$500</formula1>
    </dataValidation>
    <dataValidation sqref="E6:E500" showErrorMessage="1" showInputMessage="1" allowBlank="1" type="list">
      <formula1>'Paramètres'!$D$16:$D$21</formula1>
    </dataValidation>
    <dataValidation sqref="F6:F500" showErrorMessage="1" showInputMessage="1" allowBlank="1" error="La quantité doit être supérieure à zéro. Saisissez une quantité positive." type="decimal" operator="greaterThan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6" customWidth="1" min="2" max="2"/>
    <col width="30" customWidth="1" min="4" max="4"/>
    <col width="22" customWidth="1" min="5" max="5"/>
    <col width="28" customWidth="1" min="7" max="7"/>
    <col width="22" customWidth="1" min="8" max="8"/>
  </cols>
  <sheetData>
    <row r="1" ht="26" customHeight="1">
      <c r="A1" s="1" t="inlineStr">
        <is>
          <t>Paramètres et listes de référence</t>
        </is>
      </c>
    </row>
    <row r="2" ht="24" customHeight="1">
      <c r="A2" s="2" t="inlineStr">
        <is>
          <t>Modifiez uniquement les cellules jaunes. Les coûts sont exprimés en dollars canadiens avant taxes récupérables.</t>
        </is>
      </c>
    </row>
    <row r="4">
      <c r="A4" s="6" t="inlineStr">
        <is>
          <t>Paramètre</t>
        </is>
      </c>
      <c r="B4" s="6" t="inlineStr">
        <is>
          <t>Valeur</t>
        </is>
      </c>
      <c r="D4" s="6" t="inlineStr">
        <is>
          <t>Catégories de matières premières</t>
        </is>
      </c>
      <c r="G4" s="6" t="inlineStr">
        <is>
          <t>Unités de mesure</t>
        </is>
      </c>
    </row>
    <row r="5">
      <c r="A5" s="29" t="inlineStr">
        <is>
          <t>Devise</t>
        </is>
      </c>
      <c r="B5" s="20" t="inlineStr">
        <is>
          <t>CAD</t>
        </is>
      </c>
      <c r="D5" s="30" t="inlineStr">
        <is>
          <t>Bois et panneaux</t>
        </is>
      </c>
      <c r="G5" s="30" t="inlineStr">
        <is>
          <t>unité</t>
        </is>
      </c>
    </row>
    <row r="6">
      <c r="A6" s="31" t="inlineStr">
        <is>
          <t>Format de coût</t>
        </is>
      </c>
      <c r="B6" s="20" t="inlineStr">
        <is>
          <t>Coût avant TPS et TVQ récupérables</t>
        </is>
      </c>
      <c r="D6" s="30" t="inlineStr">
        <is>
          <t>Métal et quincaillerie</t>
        </is>
      </c>
      <c r="G6" s="30" t="inlineStr">
        <is>
          <t>kg</t>
        </is>
      </c>
    </row>
    <row r="7">
      <c r="A7" s="29" t="inlineStr">
        <is>
          <t>Seuil critique par défaut</t>
        </is>
      </c>
      <c r="B7" s="32" t="n">
        <v>0</v>
      </c>
      <c r="D7" s="30" t="inlineStr">
        <is>
          <t>Emballage</t>
        </is>
      </c>
      <c r="G7" s="30" t="inlineStr">
        <is>
          <t>g</t>
        </is>
      </c>
    </row>
    <row r="8">
      <c r="A8" s="31" t="inlineStr">
        <is>
          <t>Date de dernière mise à jour</t>
        </is>
      </c>
      <c r="B8" s="33">
        <f>TODAY()</f>
        <v/>
      </c>
      <c r="D8" s="30" t="inlineStr">
        <is>
          <t>Produits alimentaires</t>
        </is>
      </c>
      <c r="G8" s="30" t="inlineStr">
        <is>
          <t>L</t>
        </is>
      </c>
    </row>
    <row r="9">
      <c r="D9" s="30" t="inlineStr">
        <is>
          <t>Produits d’entretien</t>
        </is>
      </c>
      <c r="G9" s="30" t="inlineStr">
        <is>
          <t>m</t>
        </is>
      </c>
    </row>
    <row r="10">
      <c r="D10" s="30" t="inlineStr">
        <is>
          <t>Textile et fibres</t>
        </is>
      </c>
      <c r="G10" s="30" t="inlineStr">
        <is>
          <t>m²</t>
        </is>
      </c>
    </row>
    <row r="11">
      <c r="D11" s="30" t="inlineStr">
        <is>
          <t>Plastique et composites</t>
        </is>
      </c>
      <c r="G11" s="30" t="inlineStr">
        <is>
          <t>boîte</t>
        </is>
      </c>
    </row>
    <row r="12">
      <c r="D12" s="30" t="inlineStr">
        <is>
          <t>Autre</t>
        </is>
      </c>
      <c r="G12" s="30" t="inlineStr">
        <is>
          <t>sac</t>
        </is>
      </c>
    </row>
    <row r="13">
      <c r="G13" s="30" t="inlineStr">
        <is>
          <t>rouleau</t>
        </is>
      </c>
    </row>
    <row r="14">
      <c r="G14" s="30" t="inlineStr">
        <is>
          <t>caisse</t>
        </is>
      </c>
    </row>
    <row r="15">
      <c r="D15" s="6" t="inlineStr">
        <is>
          <t>Types de mouvements</t>
        </is>
      </c>
      <c r="G15" s="30" t="inlineStr">
        <is>
          <t>feuille</t>
        </is>
      </c>
    </row>
    <row r="16">
      <c r="D16" s="30" t="inlineStr">
        <is>
          <t>Entrée - achat</t>
        </is>
      </c>
      <c r="G16" s="6" t="inlineStr">
        <is>
          <t>Emplacements</t>
        </is>
      </c>
    </row>
    <row r="17">
      <c r="D17" s="30" t="inlineStr">
        <is>
          <t>Entrée - retour</t>
        </is>
      </c>
      <c r="G17" s="30" t="inlineStr">
        <is>
          <t>Entrepôt principal</t>
        </is>
      </c>
    </row>
    <row r="18">
      <c r="D18" s="30" t="inlineStr">
        <is>
          <t>Sortie - production</t>
        </is>
      </c>
      <c r="G18" s="30" t="inlineStr">
        <is>
          <t>Atelier</t>
        </is>
      </c>
    </row>
    <row r="19">
      <c r="D19" s="30" t="inlineStr">
        <is>
          <t>Sortie - perte</t>
        </is>
      </c>
      <c r="G19" s="30" t="inlineStr">
        <is>
          <t>Réserve</t>
        </is>
      </c>
    </row>
    <row r="20">
      <c r="D20" s="30" t="inlineStr">
        <is>
          <t>Ajustement positif</t>
        </is>
      </c>
      <c r="G20" s="30" t="inlineStr">
        <is>
          <t>Chambre froide</t>
        </is>
      </c>
    </row>
    <row r="21">
      <c r="D21" s="30" t="inlineStr">
        <is>
          <t>Ajustement négatif</t>
        </is>
      </c>
      <c r="G21" s="30" t="inlineStr">
        <is>
          <t>Chez fournisseur</t>
        </is>
      </c>
    </row>
  </sheetData>
  <mergeCells count="2">
    <mergeCell ref="A1:H1"/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2026-09-02T12:05:41Z</dcterms:created>
  <dcterms:modified xmlns:dcterms="http://purl.org/dc/terms/" xmlns:xsi="http://www.w3.org/2001/XMLSchema-instance" xsi:type="dcterms:W3CDTF">2026-09-02T12:05:41Z</dcterms:modified>
</cp:coreProperties>
</file>