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3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bleau de bord" sheetId="1" state="visible" r:id="rId3"/>
    <sheet name="Équipements" sheetId="2" state="visible" r:id="rId4"/>
    <sheet name="Registre entretien" sheetId="3" state="visible" r:id="rId5"/>
    <sheet name="Paramètr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<sst xmlns="http://schemas.openxmlformats.org/spreadsheetml/2006/main" count="246" uniqueCount="163">
  <si>
    <t xml:space="preserve">Tableau de bord — Entretien des équipements</t>
  </si>
  <si>
    <t xml:space="preserve">Sommaire des équipements, des entretiens et des coûts consignés dans le registre.</t>
  </si>
  <si>
    <t xml:space="preserve">Date du jour :</t>
  </si>
  <si>
    <t xml:space="preserve">Équipements actifs</t>
  </si>
  <si>
    <t xml:space="preserve">Entretiens échus</t>
  </si>
  <si>
    <t xml:space="preserve">À planifier</t>
  </si>
  <si>
    <t xml:space="preserve">Entretiens terminés</t>
  </si>
  <si>
    <t xml:space="preserve">Coûts totaux consignés</t>
  </si>
  <si>
    <t xml:space="preserve">Coûts des entretiens terminés</t>
  </si>
  <si>
    <t xml:space="preserve">Nombre d’équipements actuellement actifs</t>
  </si>
  <si>
    <t xml:space="preserve">Interventions dont la date prévue est dépassée</t>
  </si>
  <si>
    <t xml:space="preserve">Interventions à prévoir dans le délai d’alerte</t>
  </si>
  <si>
    <t xml:space="preserve">Interventions complétées et consignées</t>
  </si>
  <si>
    <t xml:space="preserve">Tous les coûts inscrits au registre</t>
  </si>
  <si>
    <t xml:space="preserve">Coûts des interventions terminées</t>
  </si>
  <si>
    <t xml:space="preserve">Prochaines échéances à surveiller</t>
  </si>
  <si>
    <t xml:space="preserve">Coûts d’entretien par équipement</t>
  </si>
  <si>
    <t xml:space="preserve">No entretien</t>
  </si>
  <si>
    <t xml:space="preserve">Équipement</t>
  </si>
  <si>
    <t xml:space="preserve">Type d’entretien</t>
  </si>
  <si>
    <t xml:space="preserve">Date prévue</t>
  </si>
  <si>
    <t xml:space="preserve">Statut</t>
  </si>
  <si>
    <t xml:space="preserve">État de l’échéance</t>
  </si>
  <si>
    <t xml:space="preserve">ID équipement</t>
  </si>
  <si>
    <t xml:space="preserve">Coût total</t>
  </si>
  <si>
    <t xml:space="preserve">Coûts terminés</t>
  </si>
  <si>
    <t xml:space="preserve">Nombre d’entretiens</t>
  </si>
  <si>
    <t xml:space="preserve">Consultez la feuille « Registre entretien » et utilisez les filtres pour voir toutes les échéances.</t>
  </si>
  <si>
    <t xml:space="preserve">Coût moyen par entretien</t>
  </si>
  <si>
    <t xml:space="preserve">Contrôles de qualité</t>
  </si>
  <si>
    <t xml:space="preserve">Contrôle</t>
  </si>
  <si>
    <t xml:space="preserve">Valeur</t>
  </si>
  <si>
    <t xml:space="preserve">État</t>
  </si>
  <si>
    <t xml:space="preserve">Équipements sans identifiant</t>
  </si>
  <si>
    <t xml:space="preserve">Entretiens sans équipement</t>
  </si>
  <si>
    <t xml:space="preserve">Entretiens terminés sans date réelle</t>
  </si>
  <si>
    <t xml:space="preserve">Coût total du tableau de bord</t>
  </si>
  <si>
    <t xml:space="preserve">Identifiants d’équipement en double</t>
  </si>
  <si>
    <t xml:space="preserve">Inventaire des équipements</t>
  </si>
  <si>
    <t xml:space="preserve">Inscrivez un équipement par ligne. L’identifiant d’équipement doit être unique et servir dans le registre d’entretien.</t>
  </si>
  <si>
    <t xml:space="preserve">Dernière mise à jour :</t>
  </si>
  <si>
    <t xml:space="preserve">Catégorie</t>
  </si>
  <si>
    <t xml:space="preserve">Marque / modèle</t>
  </si>
  <si>
    <t xml:space="preserve">Numéro de série</t>
  </si>
  <si>
    <t xml:space="preserve">Date d’acquisition</t>
  </si>
  <si>
    <t xml:space="preserve">Coût d’acquisition</t>
  </si>
  <si>
    <t xml:space="preserve">Emplacement</t>
  </si>
  <si>
    <t xml:space="preserve">Compteur actuel</t>
  </si>
  <si>
    <t xml:space="preserve">Unité du compteur</t>
  </si>
  <si>
    <t xml:space="preserve">Dernier entretien</t>
  </si>
  <si>
    <t xml:space="preserve">Prochain entretien</t>
  </si>
  <si>
    <t xml:space="preserve">État de suivi</t>
  </si>
  <si>
    <t xml:space="preserve">EQ-001</t>
  </si>
  <si>
    <t xml:space="preserve">Camionnette de service Ford Transit</t>
  </si>
  <si>
    <t xml:space="preserve">Véhicule</t>
  </si>
  <si>
    <t xml:space="preserve">Ford Transit 250 2022</t>
  </si>
  <si>
    <t xml:space="preserve">1FTBR1C8XNKA10245</t>
  </si>
  <si>
    <t xml:space="preserve">Actif</t>
  </si>
  <si>
    <t xml:space="preserve">Stationnement</t>
  </si>
  <si>
    <t xml:space="preserve">km</t>
  </si>
  <si>
    <t xml:space="preserve">EQ-002</t>
  </si>
  <si>
    <t xml:space="preserve">Scie circulaire portative</t>
  </si>
  <si>
    <t xml:space="preserve">Outil électrique</t>
  </si>
  <si>
    <t xml:space="preserve">Milwaukee M18 FUEL</t>
  </si>
  <si>
    <t xml:space="preserve">M18-2407-QC</t>
  </si>
  <si>
    <t xml:space="preserve">Atelier</t>
  </si>
  <si>
    <t xml:space="preserve">h</t>
  </si>
  <si>
    <t xml:space="preserve">EQ-003</t>
  </si>
  <si>
    <t xml:space="preserve">Compresseur à air</t>
  </si>
  <si>
    <t xml:space="preserve">Équipement de chantier</t>
  </si>
  <si>
    <t xml:space="preserve">Makita MAC5200</t>
  </si>
  <si>
    <t xml:space="preserve">MAC52-QC-8871</t>
  </si>
  <si>
    <t xml:space="preserve">Remorque</t>
  </si>
  <si>
    <t xml:space="preserve">EQ-004</t>
  </si>
  <si>
    <t xml:space="preserve">Ordinateur portable administration</t>
  </si>
  <si>
    <t xml:space="preserve">Équipement informatique</t>
  </si>
  <si>
    <t xml:space="preserve">Lenovo ThinkPad E14</t>
  </si>
  <si>
    <t xml:space="preserve">PF-3A7K9Q</t>
  </si>
  <si>
    <t xml:space="preserve">Bureau</t>
  </si>
  <si>
    <t xml:space="preserve">s. o.</t>
  </si>
  <si>
    <t xml:space="preserve">EQ-005</t>
  </si>
  <si>
    <t xml:space="preserve">Génératrice portative</t>
  </si>
  <si>
    <t xml:space="preserve">Honda EU7000iS</t>
  </si>
  <si>
    <t xml:space="preserve">HND-7000-4482</t>
  </si>
  <si>
    <t xml:space="preserve">En réparation</t>
  </si>
  <si>
    <t xml:space="preserve">Entrepôt</t>
  </si>
  <si>
    <t xml:space="preserve">EQ-006</t>
  </si>
  <si>
    <t xml:space="preserve">Échelle coulissante 32 pi</t>
  </si>
  <si>
    <t xml:space="preserve">Outil manuel</t>
  </si>
  <si>
    <t xml:space="preserve">Featherlite 7932</t>
  </si>
  <si>
    <t xml:space="preserve">FL-7932-1690</t>
  </si>
  <si>
    <t xml:space="preserve">Camion EQ-001</t>
  </si>
  <si>
    <t xml:space="preserve">EQ-007</t>
  </si>
  <si>
    <t xml:space="preserve">Perceuse à percussion</t>
  </si>
  <si>
    <t xml:space="preserve">DeWalt DCD996</t>
  </si>
  <si>
    <t xml:space="preserve">DW-996-2026-51</t>
  </si>
  <si>
    <t xml:space="preserve">EQ-008</t>
  </si>
  <si>
    <t xml:space="preserve">Imprimante multifonction</t>
  </si>
  <si>
    <t xml:space="preserve">Équipement de bureau</t>
  </si>
  <si>
    <t xml:space="preserve">Brother MFC-L8900CDW</t>
  </si>
  <si>
    <t xml:space="preserve">BR-MFC-29834</t>
  </si>
  <si>
    <t xml:space="preserve">Hors service</t>
  </si>
  <si>
    <t xml:space="preserve">Registre d’entretien des équipements</t>
  </si>
  <si>
    <t xml:space="preserve">Inscrivez une ligne par entretien planifié, en cours ou terminé. Les colonnes grisées sont calculées automatiquement.</t>
  </si>
  <si>
    <t xml:space="preserve">Pour les entretiens terminés, inscrivez la date réelle, les heures de main-d’œuvre et les coûts applicables.</t>
  </si>
  <si>
    <t xml:space="preserve">Description des travaux</t>
  </si>
  <si>
    <t xml:space="preserve">Date réelle</t>
  </si>
  <si>
    <t xml:space="preserve">Intervenant</t>
  </si>
  <si>
    <t xml:space="preserve">Compteur à l’entretien</t>
  </si>
  <si>
    <t xml:space="preserve">Unité</t>
  </si>
  <si>
    <t xml:space="preserve">Heures de main-d’œuvre</t>
  </si>
  <si>
    <t xml:space="preserve">Coût main-d’œuvre</t>
  </si>
  <si>
    <t xml:space="preserve">Coût pièces</t>
  </si>
  <si>
    <t xml:space="preserve">Autres coûts</t>
  </si>
  <si>
    <t xml:space="preserve">Prochaine échéance</t>
  </si>
  <si>
    <t xml:space="preserve">ENT-2026-001</t>
  </si>
  <si>
    <t xml:space="preserve">Préventif</t>
  </si>
  <si>
    <t xml:space="preserve">Vidange d’huile et inspection générale</t>
  </si>
  <si>
    <t xml:space="preserve">Terminé</t>
  </si>
  <si>
    <t xml:space="preserve">Atelier mécanique Tremblay</t>
  </si>
  <si>
    <t xml:space="preserve">ENT-2026-002</t>
  </si>
  <si>
    <t xml:space="preserve">Inspection</t>
  </si>
  <si>
    <t xml:space="preserve">Inspection des freins avant la période hivernale</t>
  </si>
  <si>
    <t xml:space="preserve">Planifié</t>
  </si>
  <si>
    <t xml:space="preserve">ENT-2026-003</t>
  </si>
  <si>
    <t xml:space="preserve">Nettoyage</t>
  </si>
  <si>
    <t xml:space="preserve">Nettoyage des prises d’air et vérification de la lame</t>
  </si>
  <si>
    <t xml:space="preserve">Équipe interne</t>
  </si>
  <si>
    <t xml:space="preserve">ENT-2026-004</t>
  </si>
  <si>
    <t xml:space="preserve">Vérification du niveau d’huile et drainage du réservoir</t>
  </si>
  <si>
    <t xml:space="preserve">ENT-2026-005</t>
  </si>
  <si>
    <t xml:space="preserve">Nettoyage du clavier, de l’écran et des ventilateurs</t>
  </si>
  <si>
    <t xml:space="preserve">ENT-2026-006</t>
  </si>
  <si>
    <t xml:space="preserve">Réparation</t>
  </si>
  <si>
    <t xml:space="preserve">Diagnostic du démarrage intermittent de la génératrice</t>
  </si>
  <si>
    <t xml:space="preserve">En cours</t>
  </si>
  <si>
    <t xml:space="preserve">Électro-Mécanique Québec</t>
  </si>
  <si>
    <t xml:space="preserve">ENT-2026-007</t>
  </si>
  <si>
    <t xml:space="preserve">Inspection visuelle des barreaux, patins et crochets</t>
  </si>
  <si>
    <t xml:space="preserve">ENT-2026-008</t>
  </si>
  <si>
    <t xml:space="preserve">Correctif</t>
  </si>
  <si>
    <t xml:space="preserve">Remplacement du mandrin endommagé</t>
  </si>
  <si>
    <t xml:space="preserve">Services Techno Nord</t>
  </si>
  <si>
    <t xml:space="preserve">ENT-2026-009</t>
  </si>
  <si>
    <t xml:space="preserve">Évaluation d’un défaut d’impression et bourrage papier fréquent</t>
  </si>
  <si>
    <t xml:space="preserve">Informatique Plus</t>
  </si>
  <si>
    <t xml:space="preserve">ENT-2026-010</t>
  </si>
  <si>
    <t xml:space="preserve">Vérification annuelle de la soupape de sécurité</t>
  </si>
  <si>
    <t xml:space="preserve">Reporté</t>
  </si>
  <si>
    <t xml:space="preserve">Fournisseur externe</t>
  </si>
  <si>
    <t xml:space="preserve">Paramètres et listes de référence</t>
  </si>
  <si>
    <t xml:space="preserve">Modifiez les listes et le délai d’alerte au besoin. Les changements se répercutent dans le registre et le tableau de bord.</t>
  </si>
  <si>
    <t xml:space="preserve">Les paramètres doivent être révisés selon les pratiques de votre entreprise. Les fréquences d’entretien sont des valeurs internes de planification et ne remplacent pas les recommandations des fabricants.</t>
  </si>
  <si>
    <t xml:space="preserve">Paramètre</t>
  </si>
  <si>
    <t xml:space="preserve">Statut d’équipement</t>
  </si>
  <si>
    <t xml:space="preserve">Statut d’entretien</t>
  </si>
  <si>
    <t xml:space="preserve">Délai d’alerte avant échéance (jours)</t>
  </si>
  <si>
    <t xml:space="preserve">Retiré</t>
  </si>
  <si>
    <t xml:space="preserve">Calibration</t>
  </si>
  <si>
    <t xml:space="preserve">Annulé</t>
  </si>
  <si>
    <t xml:space="preserve">Machinerie légère</t>
  </si>
  <si>
    <t xml:space="preserve">À déterminer</t>
  </si>
  <si>
    <t xml:space="preserve">Ajoutez de nouvelles valeurs à la fin des tableaux de cette feuille. Les listes déroulantes des autres feuilles doivent inclure automatiquement les nouvelles entrées.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</si>
</sst>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\ [$$-fr-CA]"/>
    <numFmt numFmtId="167" formatCode="#,##0.0"/>
    <numFmt numFmtId="168" formatCode="0.0&quot; h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ptos"/>
      <family val="0"/>
      <charset val="1"/>
    </font>
    <font>
      <i val="true"/>
      <sz val="10"/>
      <color rgb="FF1F3A52"/>
      <name val="Aptos"/>
      <family val="0"/>
      <charset val="1"/>
    </font>
    <font>
      <b val="true"/>
      <sz val="10"/>
      <color rgb="FF1F1F1F"/>
      <name val="Aptos"/>
      <family val="0"/>
      <charset val="1"/>
    </font>
    <font>
      <b val="true"/>
      <sz val="11"/>
      <color rgb="FFFFFFFF"/>
      <name val="Aptos"/>
      <family val="0"/>
      <charset val="1"/>
    </font>
    <font>
      <b val="true"/>
      <sz val="18"/>
      <color rgb="FFFFFFFF"/>
      <name val="Aptos"/>
      <family val="0"/>
      <charset val="1"/>
    </font>
    <font>
      <sz val="9"/>
      <color rgb="FFFFFFFF"/>
      <name val="Aptos"/>
      <family val="0"/>
      <charset val="1"/>
    </font>
    <font>
      <sz val="9"/>
      <color rgb="FF1F1F1F"/>
      <name val="Aptos"/>
      <family val="0"/>
      <charset val="1"/>
    </font>
    <font>
      <sz val="10"/>
      <color rgb="FF1F1F1F"/>
      <name val="Aptos"/>
      <family val="0"/>
      <charset val="1"/>
    </font>
    <font>
      <i val="true"/>
      <sz val="9"/>
      <color rgb="FF1F3A52"/>
      <name val="Aptos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4B87"/>
        <bgColor rgb="FF1F3A52"/>
      </patternFill>
    </fill>
    <fill>
      <patternFill patternType="solid">
        <fgColor rgb="FFF2F7FB"/>
        <bgColor rgb="FFEAF2F8"/>
      </patternFill>
    </fill>
    <fill>
      <patternFill patternType="solid">
        <fgColor rgb="FFEAF2F8"/>
        <bgColor rgb="FFF2F7FB"/>
      </patternFill>
    </fill>
    <fill>
      <patternFill patternType="solid">
        <fgColor rgb="FFF4CCCC"/>
        <bgColor rgb="FFD9D9D9"/>
      </patternFill>
    </fill>
    <fill>
      <patternFill patternType="solid">
        <fgColor rgb="FFFFF2CC"/>
        <bgColor rgb="FFFFF4D6"/>
      </patternFill>
    </fill>
    <fill>
      <patternFill patternType="solid">
        <fgColor rgb="FFD9EAD3"/>
        <bgColor rgb="FFD9E1F2"/>
      </patternFill>
    </fill>
    <fill>
      <patternFill patternType="solid">
        <fgColor rgb="FF2D6A9F"/>
        <bgColor rgb="FF147D64"/>
      </patternFill>
    </fill>
    <fill>
      <patternFill patternType="solid">
        <fgColor rgb="FFFFF4D6"/>
        <bgColor rgb="FFFFF2CC"/>
      </patternFill>
    </fill>
    <fill>
      <patternFill patternType="solid">
        <fgColor rgb="FFFCE4D6"/>
        <bgColor rgb="FFFFF2CC"/>
      </patternFill>
    </fill>
    <fill>
      <patternFill patternType="solid">
        <fgColor rgb="FFFFFFFF"/>
        <bgColor rgb="FFF2F7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7D5E0"/>
      </left>
      <right style="thin">
        <color rgb="FFC7D5E0"/>
      </right>
      <top style="thin">
        <color rgb="FFC7D5E0"/>
      </top>
      <bottom style="thin">
        <color rgb="FFC7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ont>
        <name val="Aptos"/>
        <charset val="1"/>
        <family val="0"/>
        <b val="1"/>
        <color rgb="FF147D64"/>
        <sz val="10"/>
      </font>
      <fill>
        <patternFill>
          <bgColor rgb="FFD9EAD3"/>
        </patternFill>
      </fill>
    </dxf>
    <dxf>
      <font>
        <name val="Aptos"/>
        <charset val="1"/>
        <family val="0"/>
        <b val="1"/>
        <color rgb="FFC73939"/>
        <sz val="10"/>
      </font>
      <fill>
        <patternFill>
          <bgColor rgb="FFF4CCCC"/>
        </patternFill>
      </fill>
    </dxf>
    <dxf>
      <fill>
        <patternFill patternType="solid">
          <fgColor rgb="FF004B87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AF2F8"/>
          <bgColor rgb="FF000000"/>
        </patternFill>
      </fill>
    </dxf>
    <dxf>
      <fill>
        <patternFill patternType="solid">
          <fgColor rgb="FFF2F7FB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7A4E00"/>
          <bgColor rgb="FF000000"/>
        </patternFill>
      </fill>
    </dxf>
    <dxf>
      <fill>
        <patternFill patternType="solid">
          <fgColor rgb="FFC73939"/>
          <bgColor rgb="FF000000"/>
        </patternFill>
      </fill>
    </dxf>
    <dxf>
      <font>
        <name val="Aptos"/>
        <charset val="1"/>
        <family val="0"/>
        <b val="1"/>
        <color rgb="FF7A4E00"/>
        <sz val="10"/>
      </font>
      <fill>
        <patternFill>
          <bgColor rgb="FFFFF2CC"/>
        </patternFill>
      </fill>
    </dxf>
    <dxf>
      <font>
        <name val="Aptos"/>
        <charset val="1"/>
        <family val="0"/>
        <color rgb="FF1F1F1F"/>
        <sz val="10"/>
      </font>
      <fill>
        <patternFill>
          <bgColor rgb="FFD9E1F2"/>
        </patternFill>
      </fill>
    </dxf>
    <dxf>
      <font>
        <name val="Aptos"/>
        <charset val="1"/>
        <family val="0"/>
        <color rgb="FF1F1F1F"/>
        <sz val="10"/>
      </font>
      <fill>
        <patternFill>
          <bgColor rgb="FFF2F7FB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147D64"/>
          <bgColor rgb="FF000000"/>
        </patternFill>
      </fill>
    </dxf>
    <dxf>
      <font>
        <name val="Aptos"/>
        <charset val="1"/>
        <family val="0"/>
        <b val="1"/>
        <color rgb="FF7A4E00"/>
        <sz val="10"/>
      </font>
      <fill>
        <patternFill>
          <bgColor rgb="FFFCE4D6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7D64"/>
      <rgbColor rgb="FFD9D9D9"/>
      <rgbColor rgb="FF878787"/>
      <rgbColor rgb="FF9999FF"/>
      <rgbColor rgb="FFC73939"/>
      <rgbColor rgb="FFFFF4D6"/>
      <rgbColor rgb="FFEAF2F8"/>
      <rgbColor rgb="FF660066"/>
      <rgbColor rgb="FFFF8080"/>
      <rgbColor rgb="FF2D6A9F"/>
      <rgbColor rgb="FFC7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7FB"/>
      <rgbColor rgb="FFD9EAD3"/>
      <rgbColor rgb="FFFFF2CC"/>
      <rgbColor rgb="FFD9E1F2"/>
      <rgbColor rgb="FFFCE4D6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B87"/>
      <rgbColor rgb="FF339966"/>
      <rgbColor rgb="FF003300"/>
      <rgbColor rgb="FF1F1F1F"/>
      <rgbColor rgb="FF7A4E00"/>
      <rgbColor rgb="FF993366"/>
      <rgbColor rgb="FF333399"/>
      <rgbColor rgb="FF1F3A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Coûts d’entretien par équipement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bord'!K13</c:f>
              <c:strCache>
                <c:ptCount val="1"/>
                <c:pt idx="0">
                  <c:v>Coûts terminés</c:v>
                </c:pt>
              </c:strCache>
            </c:strRef>
          </c:tx>
          <c:spPr>
            <a:solidFill>
              <a:srgbClr val="004B87"/>
            </a:solidFill>
            <a:ln w="12600">
              <a:solidFill>
                <a:srgbClr val="004B87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4B87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bord'!$I$14:$I$21</c:f>
              <c:strCache>
                <c:ptCount val="8"/>
                <c:pt idx="0">
                  <c:v>Camionnette de service Ford Transit</c:v>
                </c:pt>
                <c:pt idx="1">
                  <c:v>Scie circulaire portative</c:v>
                </c:pt>
                <c:pt idx="2">
                  <c:v>Compresseur à air</c:v>
                </c:pt>
                <c:pt idx="3">
                  <c:v>Ordinateur portable administration</c:v>
                </c:pt>
                <c:pt idx="4">
                  <c:v>Génératrice portative</c:v>
                </c:pt>
                <c:pt idx="5">
                  <c:v>Échelle coulissante 32 pi</c:v>
                </c:pt>
                <c:pt idx="6">
                  <c:v>Perceuse à percussion</c:v>
                </c:pt>
                <c:pt idx="7">
                  <c:v>Imprimante multifonction</c:v>
                </c:pt>
              </c:strCache>
            </c:strRef>
          </c:cat>
          <c:val>
            <c:numRef>
              <c:f>'Tableau de bord'!$K$14:$K$21</c:f>
              <c:numCache>
                <c:formatCode>#,##0.00\ [$$-fr-CA]</c:formatCode>
                <c:ptCount val="8"/>
                <c:pt idx="0">
                  <c:v>275.45</c:v>
                </c:pt>
                <c:pt idx="1">
                  <c:v>34.99</c:v>
                </c:pt>
                <c:pt idx="2">
                  <c:v>0</c:v>
                </c:pt>
                <c:pt idx="3">
                  <c:v>18.99</c:v>
                </c:pt>
                <c:pt idx="4">
                  <c:v>0</c:v>
                </c:pt>
                <c:pt idx="5">
                  <c:v>0</c:v>
                </c:pt>
                <c:pt idx="6">
                  <c:v>153.99</c:v>
                </c:pt>
                <c:pt idx="7">
                  <c:v>335</c:v>
                </c:pt>
              </c:numCache>
            </c:numRef>
          </c:val>
        </c:ser>
        <c:gapWidth val="150"/>
        <c:overlap val="0"/>
        <c:axId val="23341935"/>
        <c:axId val="50167321"/>
      </c:barChart>
      <c:catAx>
        <c:axId val="2334193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Équipement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167321"/>
        <c:crosses val="autoZero"/>
        <c:auto val="1"/>
        <c:lblAlgn val="ctr"/>
        <c:lblOffset val="100"/>
        <c:noMultiLvlLbl val="0"/>
      </c:catAx>
      <c:valAx>
        <c:axId val="501673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Dollars canadiens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\ [$$-fr-CA]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334193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23</xdr:row>
      <xdr:rowOff>0</xdr:rowOff>
    </xdr:from>
    <xdr:to>
      <xdr:col>5</xdr:col>
      <xdr:colOff>808200</xdr:colOff>
      <xdr:row>41</xdr:row>
      <xdr:rowOff>170640</xdr:rowOff>
    </xdr:to>
    <xdr:graphicFrame>
      <xdr:nvGraphicFramePr>
        <xdr:cNvPr id="1" name="Chart 1"/>
        <xdr:cNvGraphicFramePr/>
      </xdr:nvGraphicFramePr>
      <xdr:xfrm>
        <a:off x="0" y="7611840"/>
        <a:ext cx="82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Categories" displayName="tblCategories" ref="D8:D15" headerRowCount="1" totalsRowCount="0" totalsRowShown="0">
  <autoFilter ref="D8:D15"/>
  <tableColumns count="1">
    <tableColumn id="1" name="Catégorie"/>
  </tableColumns>
</table>
</file>

<file path=xl/tables/table2.xml><?xml version="1.0" encoding="utf-8"?>
<table xmlns="http://schemas.openxmlformats.org/spreadsheetml/2006/main" id="2" name="tblEquipements" displayName="tblEquipements" ref="A5:N105" headerRowCount="1" totalsRowCount="0" totalsRowShown="0">
  <autoFilter ref="A5:N105"/>
  <tableColumns count="14">
    <tableColumn id="1" name="ID équipement"/>
    <tableColumn id="2" name="Équipement"/>
    <tableColumn id="3" name="Catégorie"/>
    <tableColumn id="4" name="Marque / modèle"/>
    <tableColumn id="5" name="Numéro de série"/>
    <tableColumn id="6" name="Date d’acquisition"/>
    <tableColumn id="7" name="Coût d’acquisition"/>
    <tableColumn id="8" name="Statut"/>
    <tableColumn id="9" name="Emplacement"/>
    <tableColumn id="10" name="Compteur actuel"/>
    <tableColumn id="11" name="Unité du compteur"/>
    <tableColumn id="12" name="Dernier entretien"/>
    <tableColumn id="13" name="Prochain entretien"/>
    <tableColumn id="14" name="État de suivi"/>
  </tableColumns>
</table>
</file>

<file path=xl/tables/table3.xml><?xml version="1.0" encoding="utf-8"?>
<table xmlns="http://schemas.openxmlformats.org/spreadsheetml/2006/main" id="3" name="tblIntervenants" displayName="tblIntervenants" ref="L8:L15" headerRowCount="1" totalsRowCount="0" totalsRowShown="0">
  <autoFilter ref="L8:L15"/>
  <tableColumns count="1">
    <tableColumn id="1" name="Intervenant"/>
  </tableColumns>
</table>
</file>

<file path=xl/tables/table4.xml><?xml version="1.0" encoding="utf-8"?>
<table xmlns="http://schemas.openxmlformats.org/spreadsheetml/2006/main" id="4" name="tblParametres" displayName="tblParametres" ref="A8:B9" headerRowCount="1" totalsRowCount="0" totalsRowShown="0">
  <autoFilter ref="A8:B9"/>
  <tableColumns count="2">
    <tableColumn id="1" name="Paramètre"/>
    <tableColumn id="2" name="Valeur"/>
  </tableColumns>
</table>
</file>

<file path=xl/tables/table5.xml><?xml version="1.0" encoding="utf-8"?>
<table xmlns="http://schemas.openxmlformats.org/spreadsheetml/2006/main" id="5" name="tblRegistreEntretien" displayName="tblRegistreEntretien" ref="A5:R105" headerRowCount="1" totalsRowCount="0" totalsRowShown="0">
  <autoFilter ref="A5:R105"/>
  <tableColumns count="18">
    <tableColumn id="1" name="No entretien"/>
    <tableColumn id="2" name="ID équipement"/>
    <tableColumn id="3" name="Équipement"/>
    <tableColumn id="4" name="Type d’entretien"/>
    <tableColumn id="5" name="Description des travaux"/>
    <tableColumn id="6" name="Date prévue"/>
    <tableColumn id="7" name="Date réelle"/>
    <tableColumn id="8" name="Statut"/>
    <tableColumn id="9" name="Intervenant"/>
    <tableColumn id="10" name="Compteur à l’entretien"/>
    <tableColumn id="11" name="Unité"/>
    <tableColumn id="12" name="Heures de main-d’œuvre"/>
    <tableColumn id="13" name="Coût main-d’œuvre"/>
    <tableColumn id="14" name="Coût pièces"/>
    <tableColumn id="15" name="Autres coûts"/>
    <tableColumn id="16" name="Coût total"/>
    <tableColumn id="17" name="Prochaine échéance"/>
    <tableColumn id="18" name="État de l’échéance"/>
  </tableColumns>
</table>
</file>

<file path=xl/tables/table6.xml><?xml version="1.0" encoding="utf-8"?>
<table xmlns="http://schemas.openxmlformats.org/spreadsheetml/2006/main" id="6" name="tblStatutsEntretien" displayName="tblStatutsEntretien" ref="J8:J13" headerRowCount="1" totalsRowCount="0" totalsRowShown="0">
  <autoFilter ref="J8:J13"/>
  <tableColumns count="1">
    <tableColumn id="1" name="Statut d’entretien"/>
  </tableColumns>
</table>
</file>

<file path=xl/tables/table7.xml><?xml version="1.0" encoding="utf-8"?>
<table xmlns="http://schemas.openxmlformats.org/spreadsheetml/2006/main" id="7" name="tblStatutsEquipement" displayName="tblStatutsEquipement" ref="F8:F12" headerRowCount="1" totalsRowCount="0" totalsRowShown="0">
  <autoFilter ref="F8:F12"/>
  <tableColumns count="1">
    <tableColumn id="1" name="Statut d’équipement"/>
  </tableColumns>
</table>
</file>

<file path=xl/tables/table8.xml><?xml version="1.0" encoding="utf-8"?>
<table xmlns="http://schemas.openxmlformats.org/spreadsheetml/2006/main" id="8" name="tblTypesEntretien" displayName="tblTypesEntretien" ref="H8:H14" headerRowCount="1" totalsRowCount="0" totalsRowShown="0">
  <autoFilter ref="H8:H14"/>
  <tableColumns count="1">
    <tableColumn id="1" name="Type d’entretien"/>
  </tableColumns>
</table>
</file>

<file path=xl/tables/table9.xml><?xml version="1.0" encoding="utf-8"?>
<table xmlns="http://schemas.openxmlformats.org/spreadsheetml/2006/main" id="9" name="tblUnites" displayName="tblUnites" ref="N8:N11" headerRowCount="1" totalsRowCount="0" totalsRowShown="0">
  <autoFilter ref="N8:N11"/>
  <tableColumns count="1">
    <tableColumn id="1" name="Unité du compteu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3.xml"/><Relationship Id="rId3" Type="http://schemas.openxmlformats.org/officeDocument/2006/relationships/table" Target="../tables/table4.xml"/><Relationship Id="rId4" Type="http://schemas.openxmlformats.org/officeDocument/2006/relationships/table" Target="../tables/table6.xml"/><Relationship Id="rId5" Type="http://schemas.openxmlformats.org/officeDocument/2006/relationships/table" Target="../tables/table7.xml"/><Relationship Id="rId6" Type="http://schemas.openxmlformats.org/officeDocument/2006/relationships/table" Target="../tables/table8.xml"/><Relationship Id="rId7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9"/>
    <col collapsed="false" customWidth="true" hidden="false" outlineLevel="0" max="7" min="7" style="0" width="4"/>
    <col collapsed="false" customWidth="true" hidden="false" outlineLevel="0" max="8" min="8" style="0" width="16"/>
    <col collapsed="false" customWidth="true" hidden="false" outlineLevel="0" max="9" min="9" style="0" width="31"/>
    <col collapsed="false" customWidth="true" hidden="false" outlineLevel="0" max="12" min="10" style="0" width="18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41.75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J3" s="4" t="s">
        <v>2</v>
      </c>
      <c r="K3" s="5" t="n">
        <f aca="true">TODAY()</f>
        <v>46261</v>
      </c>
      <c r="L3" s="6"/>
    </row>
    <row r="5" customFormat="false" ht="15" hidden="false" customHeight="false" outlineLevel="0" collapsed="false">
      <c r="A5" s="7" t="s">
        <v>3</v>
      </c>
      <c r="B5" s="8"/>
      <c r="C5" s="9" t="s">
        <v>4</v>
      </c>
      <c r="D5" s="10"/>
      <c r="E5" s="11" t="s">
        <v>5</v>
      </c>
      <c r="F5" s="12"/>
      <c r="G5" s="13" t="s">
        <v>6</v>
      </c>
      <c r="H5" s="14"/>
      <c r="I5" s="7" t="s">
        <v>7</v>
      </c>
      <c r="J5" s="8"/>
      <c r="K5" s="7" t="s">
        <v>8</v>
      </c>
      <c r="L5" s="8"/>
    </row>
    <row r="6" customFormat="false" ht="15" hidden="false" customHeight="false" outlineLevel="0" collapsed="false">
      <c r="A6" s="8"/>
      <c r="B6" s="8"/>
      <c r="C6" s="10"/>
      <c r="D6" s="10"/>
      <c r="E6" s="12"/>
      <c r="F6" s="12"/>
      <c r="G6" s="14"/>
      <c r="H6" s="14"/>
      <c r="I6" s="8"/>
      <c r="J6" s="8"/>
      <c r="K6" s="8"/>
      <c r="L6" s="8"/>
    </row>
    <row r="7" customFormat="false" ht="22.05" hidden="false" customHeight="false" outlineLevel="0" collapsed="false">
      <c r="A7" s="8"/>
      <c r="B7" s="15" t="n">
        <f aca="false">COUNTIF(Équipements!$H$6:$H$105,"Actif")</f>
        <v>6</v>
      </c>
      <c r="C7" s="10"/>
      <c r="D7" s="16" t="n">
        <f aca="false">COUNTIF('Registre entretien'!$R$6:$R$105,"Échu")</f>
        <v>2</v>
      </c>
      <c r="E7" s="12"/>
      <c r="F7" s="17" t="n">
        <f aca="false">COUNTIF('Registre entretien'!$R$6:$R$105,"À planifier")</f>
        <v>2</v>
      </c>
      <c r="G7" s="14"/>
      <c r="H7" s="18" t="n">
        <f aca="false">COUNTIF('Registre entretien'!$H$6:$H$105,"Terminé")</f>
        <v>5</v>
      </c>
      <c r="I7" s="8"/>
      <c r="J7" s="19" t="n">
        <f aca="false">SUM('Registre entretien'!$P$6:$P$105)</f>
        <v>818.42</v>
      </c>
      <c r="K7" s="8"/>
      <c r="L7" s="19" t="n">
        <f aca="false">SUMIFS('Registre entretien'!$P$6:$P$105,'Registre entretien'!$H$6:$H$105,"Terminé")</f>
        <v>818.42</v>
      </c>
    </row>
    <row r="8" customFormat="false" ht="141" hidden="false" customHeight="false" outlineLevel="0" collapsed="false">
      <c r="A8" s="20" t="s">
        <v>9</v>
      </c>
      <c r="B8" s="8"/>
      <c r="C8" s="21" t="s">
        <v>10</v>
      </c>
      <c r="D8" s="10"/>
      <c r="E8" s="22" t="s">
        <v>11</v>
      </c>
      <c r="F8" s="12"/>
      <c r="G8" s="23" t="s">
        <v>12</v>
      </c>
      <c r="H8" s="14"/>
      <c r="I8" s="20" t="s">
        <v>13</v>
      </c>
      <c r="J8" s="8"/>
      <c r="K8" s="20" t="s">
        <v>14</v>
      </c>
      <c r="L8" s="8"/>
    </row>
    <row r="9" customFormat="false" ht="15" hidden="false" customHeight="false" outlineLevel="0" collapsed="false">
      <c r="A9" s="8"/>
      <c r="B9" s="8"/>
      <c r="C9" s="10"/>
      <c r="D9" s="10"/>
      <c r="E9" s="12"/>
      <c r="F9" s="12"/>
      <c r="G9" s="14"/>
      <c r="H9" s="14"/>
      <c r="I9" s="8"/>
      <c r="J9" s="8"/>
      <c r="K9" s="8"/>
      <c r="L9" s="8"/>
    </row>
    <row r="12" customFormat="false" ht="61.15" hidden="false" customHeight="false" outlineLevel="0" collapsed="false">
      <c r="A12" s="24" t="s">
        <v>15</v>
      </c>
      <c r="B12" s="25"/>
      <c r="C12" s="25"/>
      <c r="D12" s="25"/>
      <c r="E12" s="25"/>
      <c r="F12" s="25"/>
      <c r="H12" s="24" t="s">
        <v>16</v>
      </c>
      <c r="I12" s="25"/>
      <c r="J12" s="25"/>
      <c r="K12" s="25"/>
      <c r="L12" s="25"/>
    </row>
    <row r="13" customFormat="false" ht="15" hidden="false" customHeight="false" outlineLevel="0" collapsed="false">
      <c r="A13" s="7" t="s">
        <v>17</v>
      </c>
      <c r="B13" s="7" t="s">
        <v>18</v>
      </c>
      <c r="C13" s="7" t="s">
        <v>19</v>
      </c>
      <c r="D13" s="7" t="s">
        <v>20</v>
      </c>
      <c r="E13" s="7" t="s">
        <v>21</v>
      </c>
      <c r="F13" s="7" t="s">
        <v>22</v>
      </c>
      <c r="H13" s="7" t="s">
        <v>23</v>
      </c>
      <c r="I13" s="7" t="s">
        <v>18</v>
      </c>
      <c r="J13" s="7" t="s">
        <v>24</v>
      </c>
      <c r="K13" s="7" t="s">
        <v>25</v>
      </c>
      <c r="L13" s="7" t="s">
        <v>26</v>
      </c>
    </row>
    <row r="14" customFormat="false" ht="28.35" hidden="false" customHeight="false" outlineLevel="0" collapsed="false">
      <c r="A14" s="26" t="str">
        <f aca="false">IFERROR('Registre entretien'!$A$7,"")</f>
        <v>ENT-2026-002</v>
      </c>
      <c r="B14" s="26" t="str">
        <f aca="false">IFERROR(VLOOKUP($A14,'Registre entretien'!$A$6:$R$105,3,FALSE()),"")</f>
        <v>Camionnette de service Ford Transit</v>
      </c>
      <c r="C14" s="26" t="str">
        <f aca="false">IFERROR(VLOOKUP($A14,'Registre entretien'!$A$6:$R$105,4,FALSE()),"")</f>
        <v>Inspection</v>
      </c>
      <c r="D14" s="27" t="n">
        <f aca="false">IFERROR(VLOOKUP($A14,'Registre entretien'!$A$6:$R$105,6,FALSE()),"")</f>
        <v>46252</v>
      </c>
      <c r="E14" s="26" t="str">
        <f aca="false">IFERROR(VLOOKUP($A14,'Registre entretien'!$A$6:$R$105,8,FALSE()),"")</f>
        <v>Planifié</v>
      </c>
      <c r="F14" s="26" t="str">
        <f aca="false">IFERROR(VLOOKUP($A14,'Registre entretien'!$A$6:$R$105,18,FALSE()),"")</f>
        <v>Échu</v>
      </c>
      <c r="H14" s="26" t="str">
        <f aca="false">IFERROR(INDEX(Équipements!$A$6:$A$105,ROW()-13),"")</f>
        <v>EQ-001</v>
      </c>
      <c r="I14" s="26" t="str">
        <f aca="false">IF($H14="","",IFERROR(VLOOKUP($H14,Équipements!$A$6:$N$105,2,FALSE()),""))</f>
        <v>Camionnette de service Ford Transit</v>
      </c>
      <c r="J14" s="28" t="n">
        <f aca="false">IF($H14="","",IFERROR(SUMIFS('Registre entretien'!$P$6:$P$105,'Registre entretien'!$B$6:$B$105,$H14),0))</f>
        <v>275.45</v>
      </c>
      <c r="K14" s="28" t="n">
        <f aca="false">IF($H14="","",IFERROR(SUMIFS('Registre entretien'!$P$6:$P$105,'Registre entretien'!$B$6:$B$105,$H14,'Registre entretien'!$H$6:$H$105,"Terminé"),0))</f>
        <v>275.45</v>
      </c>
      <c r="L14" s="29" t="n">
        <f aca="false">IF($H14="","",IFERROR(COUNTIF('Registre entretien'!$B$6:$B$105,$H14),0))</f>
        <v>2</v>
      </c>
    </row>
    <row r="15" customFormat="false" ht="15" hidden="false" customHeight="false" outlineLevel="0" collapsed="false">
      <c r="A15" s="26" t="str">
        <f aca="false">IFERROR('Registre entretien'!$A$11,"")</f>
        <v>ENT-2026-006</v>
      </c>
      <c r="B15" s="26" t="str">
        <f aca="false">IFERROR(VLOOKUP($A15,'Registre entretien'!$A$6:$R$105,3,FALSE()),"")</f>
        <v>Génératrice portative</v>
      </c>
      <c r="C15" s="26" t="str">
        <f aca="false">IFERROR(VLOOKUP($A15,'Registre entretien'!$A$6:$R$105,4,FALSE()),"")</f>
        <v>Réparation</v>
      </c>
      <c r="D15" s="27" t="n">
        <f aca="false">IFERROR(VLOOKUP($A15,'Registre entretien'!$A$6:$R$105,6,FALSE()),"")</f>
        <v>46255</v>
      </c>
      <c r="E15" s="26" t="str">
        <f aca="false">IFERROR(VLOOKUP($A15,'Registre entretien'!$A$6:$R$105,8,FALSE()),"")</f>
        <v>En cours</v>
      </c>
      <c r="F15" s="26" t="str">
        <f aca="false">IFERROR(VLOOKUP($A15,'Registre entretien'!$A$6:$R$105,18,FALSE()),"")</f>
        <v>Échu</v>
      </c>
      <c r="H15" s="26" t="str">
        <f aca="false">IFERROR(INDEX(Équipements!$A$6:$A$105,ROW()-13),"")</f>
        <v>EQ-002</v>
      </c>
      <c r="I15" s="26" t="str">
        <f aca="false">IF($H15="","",IFERROR(VLOOKUP($H15,Équipements!$A$6:$N$105,2,FALSE()),""))</f>
        <v>Scie circulaire portative</v>
      </c>
      <c r="J15" s="28" t="n">
        <f aca="false">IF($H15="","",IFERROR(SUMIFS('Registre entretien'!$P$6:$P$105,'Registre entretien'!$B$6:$B$105,$H15),0))</f>
        <v>34.99</v>
      </c>
      <c r="K15" s="28" t="n">
        <f aca="false">IF($H15="","",IFERROR(SUMIFS('Registre entretien'!$P$6:$P$105,'Registre entretien'!$B$6:$B$105,$H15,'Registre entretien'!$H$6:$H$105,"Terminé"),0))</f>
        <v>34.99</v>
      </c>
      <c r="L15" s="29" t="n">
        <f aca="false">IF($H15="","",IFERROR(COUNTIF('Registre entretien'!$B$6:$B$105,$H15),0))</f>
        <v>1</v>
      </c>
    </row>
    <row r="16" customFormat="false" ht="15" hidden="false" customHeight="false" outlineLevel="0" collapsed="false">
      <c r="A16" s="26" t="str">
        <f aca="false">IFERROR('Registre entretien'!$A$9,"")</f>
        <v>ENT-2026-004</v>
      </c>
      <c r="B16" s="26" t="str">
        <f aca="false">IFERROR(VLOOKUP($A16,'Registre entretien'!$A$6:$R$105,3,FALSE()),"")</f>
        <v>Compresseur à air</v>
      </c>
      <c r="C16" s="26" t="str">
        <f aca="false">IFERROR(VLOOKUP($A16,'Registre entretien'!$A$6:$R$105,4,FALSE()),"")</f>
        <v>Préventif</v>
      </c>
      <c r="D16" s="27" t="n">
        <f aca="false">IFERROR(VLOOKUP($A16,'Registre entretien'!$A$6:$R$105,6,FALSE()),"")</f>
        <v>46270</v>
      </c>
      <c r="E16" s="26" t="str">
        <f aca="false">IFERROR(VLOOKUP($A16,'Registre entretien'!$A$6:$R$105,8,FALSE()),"")</f>
        <v>Planifié</v>
      </c>
      <c r="F16" s="26" t="str">
        <f aca="false">IFERROR(VLOOKUP($A16,'Registre entretien'!$A$6:$R$105,18,FALSE()),"")</f>
        <v>À planifier</v>
      </c>
      <c r="H16" s="26" t="str">
        <f aca="false">IFERROR(INDEX(Équipements!$A$6:$A$105,ROW()-13),"")</f>
        <v>EQ-003</v>
      </c>
      <c r="I16" s="26" t="str">
        <f aca="false">IF($H16="","",IFERROR(VLOOKUP($H16,Équipements!$A$6:$N$105,2,FALSE()),""))</f>
        <v>Compresseur à air</v>
      </c>
      <c r="J16" s="28" t="n">
        <f aca="false">IF($H16="","",IFERROR(SUMIFS('Registre entretien'!$P$6:$P$105,'Registre entretien'!$B$6:$B$105,$H16),0))</f>
        <v>0</v>
      </c>
      <c r="K16" s="28" t="n">
        <f aca="false">IF($H16="","",IFERROR(SUMIFS('Registre entretien'!$P$6:$P$105,'Registre entretien'!$B$6:$B$105,$H16,'Registre entretien'!$H$6:$H$105,"Terminé"),0))</f>
        <v>0</v>
      </c>
      <c r="L16" s="29" t="n">
        <f aca="false">IF($H16="","",IFERROR(COUNTIF('Registre entretien'!$B$6:$B$105,$H16),0))</f>
        <v>2</v>
      </c>
    </row>
    <row r="17" customFormat="false" ht="15" hidden="false" customHeight="false" outlineLevel="0" collapsed="false">
      <c r="A17" s="26" t="str">
        <f aca="false">IFERROR('Registre entretien'!$A$12,"")</f>
        <v>ENT-2026-007</v>
      </c>
      <c r="B17" s="26" t="str">
        <f aca="false">IFERROR(VLOOKUP($A17,'Registre entretien'!$A$6:$R$105,3,FALSE()),"")</f>
        <v>Échelle coulissante 32 pi</v>
      </c>
      <c r="C17" s="26" t="str">
        <f aca="false">IFERROR(VLOOKUP($A17,'Registre entretien'!$A$6:$R$105,4,FALSE()),"")</f>
        <v>Inspection</v>
      </c>
      <c r="D17" s="27" t="n">
        <f aca="false">IFERROR(VLOOKUP($A17,'Registre entretien'!$A$6:$R$105,6,FALSE()),"")</f>
        <v>46285</v>
      </c>
      <c r="E17" s="26" t="str">
        <f aca="false">IFERROR(VLOOKUP($A17,'Registre entretien'!$A$6:$R$105,8,FALSE()),"")</f>
        <v>Planifié</v>
      </c>
      <c r="F17" s="26" t="str">
        <f aca="false">IFERROR(VLOOKUP($A17,'Registre entretien'!$A$6:$R$105,18,FALSE()),"")</f>
        <v>À planifier</v>
      </c>
      <c r="H17" s="26" t="str">
        <f aca="false">IFERROR(INDEX(Équipements!$A$6:$A$105,ROW()-13),"")</f>
        <v>EQ-004</v>
      </c>
      <c r="I17" s="26" t="str">
        <f aca="false">IF($H17="","",IFERROR(VLOOKUP($H17,Équipements!$A$6:$N$105,2,FALSE()),""))</f>
        <v>Ordinateur portable administration</v>
      </c>
      <c r="J17" s="28" t="n">
        <f aca="false">IF($H17="","",IFERROR(SUMIFS('Registre entretien'!$P$6:$P$105,'Registre entretien'!$B$6:$B$105,$H17),0))</f>
        <v>18.99</v>
      </c>
      <c r="K17" s="28" t="n">
        <f aca="false">IF($H17="","",IFERROR(SUMIFS('Registre entretien'!$P$6:$P$105,'Registre entretien'!$B$6:$B$105,$H17,'Registre entretien'!$H$6:$H$105,"Terminé"),0))</f>
        <v>18.99</v>
      </c>
      <c r="L17" s="29" t="n">
        <f aca="false">IF($H17="","",IFERROR(COUNTIF('Registre entretien'!$B$6:$B$105,$H17),0))</f>
        <v>1</v>
      </c>
    </row>
    <row r="18" customFormat="false" ht="15" hidden="false" customHeight="false" outlineLevel="0" collapsed="false">
      <c r="A18" s="26" t="str">
        <f aca="false">IFERROR('Registre entretien'!$A$15,"")</f>
        <v>ENT-2026-010</v>
      </c>
      <c r="B18" s="26" t="str">
        <f aca="false">IFERROR(VLOOKUP($A18,'Registre entretien'!$A$6:$R$105,3,FALSE()),"")</f>
        <v>Compresseur à air</v>
      </c>
      <c r="C18" s="26" t="str">
        <f aca="false">IFERROR(VLOOKUP($A18,'Registre entretien'!$A$6:$R$105,4,FALSE()),"")</f>
        <v>Inspection</v>
      </c>
      <c r="D18" s="27" t="n">
        <f aca="false">IFERROR(VLOOKUP($A18,'Registre entretien'!$A$6:$R$105,6,FALSE()),"")</f>
        <v>46340</v>
      </c>
      <c r="E18" s="26" t="str">
        <f aca="false">IFERROR(VLOOKUP($A18,'Registre entretien'!$A$6:$R$105,8,FALSE()),"")</f>
        <v>Reporté</v>
      </c>
      <c r="F18" s="26" t="str">
        <f aca="false">IFERROR(VLOOKUP($A18,'Registre entretien'!$A$6:$R$105,18,FALSE()),"")</f>
        <v>Planifié</v>
      </c>
      <c r="H18" s="26" t="str">
        <f aca="false">IFERROR(INDEX(Équipements!$A$6:$A$105,ROW()-13),"")</f>
        <v>EQ-005</v>
      </c>
      <c r="I18" s="26" t="str">
        <f aca="false">IF($H18="","",IFERROR(VLOOKUP($H18,Équipements!$A$6:$N$105,2,FALSE()),""))</f>
        <v>Génératrice portative</v>
      </c>
      <c r="J18" s="28" t="n">
        <f aca="false">IF($H18="","",IFERROR(SUMIFS('Registre entretien'!$P$6:$P$105,'Registre entretien'!$B$6:$B$105,$H18),0))</f>
        <v>0</v>
      </c>
      <c r="K18" s="28" t="n">
        <f aca="false">IF($H18="","",IFERROR(SUMIFS('Registre entretien'!$P$6:$P$105,'Registre entretien'!$B$6:$B$105,$H18,'Registre entretien'!$H$6:$H$105,"Terminé"),0))</f>
        <v>0</v>
      </c>
      <c r="L18" s="29" t="n">
        <f aca="false">IF($H18="","",IFERROR(COUNTIF('Registre entretien'!$B$6:$B$105,$H18),0))</f>
        <v>1</v>
      </c>
    </row>
    <row r="19" customFormat="false" ht="15" hidden="false" customHeight="false" outlineLevel="0" collapsed="false">
      <c r="H19" s="26" t="str">
        <f aca="false">IFERROR(INDEX(Équipements!$A$6:$A$105,ROW()-13),"")</f>
        <v>EQ-006</v>
      </c>
      <c r="I19" s="26" t="str">
        <f aca="false">IF($H19="","",IFERROR(VLOOKUP($H19,Équipements!$A$6:$N$105,2,FALSE()),""))</f>
        <v>Échelle coulissante 32 pi</v>
      </c>
      <c r="J19" s="28" t="n">
        <f aca="false">IF($H19="","",IFERROR(SUMIFS('Registre entretien'!$P$6:$P$105,'Registre entretien'!$B$6:$B$105,$H19),0))</f>
        <v>0</v>
      </c>
      <c r="K19" s="28" t="n">
        <f aca="false">IF($H19="","",IFERROR(SUMIFS('Registre entretien'!$P$6:$P$105,'Registre entretien'!$B$6:$B$105,$H19,'Registre entretien'!$H$6:$H$105,"Terminé"),0))</f>
        <v>0</v>
      </c>
      <c r="L19" s="29" t="n">
        <f aca="false">IF($H19="","",IFERROR(COUNTIF('Registre entretien'!$B$6:$B$105,$H19),0))</f>
        <v>1</v>
      </c>
    </row>
    <row r="20" customFormat="false" ht="15" hidden="false" customHeight="false" outlineLevel="0" collapsed="false">
      <c r="H20" s="26" t="str">
        <f aca="false">IFERROR(INDEX(Équipements!$A$6:$A$105,ROW()-13),"")</f>
        <v>EQ-007</v>
      </c>
      <c r="I20" s="26" t="str">
        <f aca="false">IF($H20="","",IFERROR(VLOOKUP($H20,Équipements!$A$6:$N$105,2,FALSE()),""))</f>
        <v>Perceuse à percussion</v>
      </c>
      <c r="J20" s="28" t="n">
        <f aca="false">IF($H20="","",IFERROR(SUMIFS('Registre entretien'!$P$6:$P$105,'Registre entretien'!$B$6:$B$105,$H20),0))</f>
        <v>153.99</v>
      </c>
      <c r="K20" s="28" t="n">
        <f aca="false">IF($H20="","",IFERROR(SUMIFS('Registre entretien'!$P$6:$P$105,'Registre entretien'!$B$6:$B$105,$H20,'Registre entretien'!$H$6:$H$105,"Terminé"),0))</f>
        <v>153.99</v>
      </c>
      <c r="L20" s="29" t="n">
        <f aca="false">IF($H20="","",IFERROR(COUNTIF('Registre entretien'!$B$6:$B$105,$H20),0))</f>
        <v>1</v>
      </c>
    </row>
    <row r="21" customFormat="false" ht="39.55" hidden="false" customHeight="false" outlineLevel="0" collapsed="false">
      <c r="A21" s="30" t="s">
        <v>27</v>
      </c>
      <c r="B21" s="3"/>
      <c r="C21" s="3"/>
      <c r="D21" s="3"/>
      <c r="E21" s="3"/>
      <c r="F21" s="3"/>
      <c r="H21" s="26" t="str">
        <f aca="false">IFERROR(INDEX(Équipements!$A$6:$A$105,ROW()-13),"")</f>
        <v>EQ-008</v>
      </c>
      <c r="I21" s="26" t="str">
        <f aca="false">IF($H21="","",IFERROR(VLOOKUP($H21,Équipements!$A$6:$N$105,2,FALSE()),""))</f>
        <v>Imprimante multifonction</v>
      </c>
      <c r="J21" s="28" t="n">
        <f aca="false">IF($H21="","",IFERROR(SUMIFS('Registre entretien'!$P$6:$P$105,'Registre entretien'!$B$6:$B$105,$H21),0))</f>
        <v>335</v>
      </c>
      <c r="K21" s="28" t="n">
        <f aca="false">IF($H21="","",IFERROR(SUMIFS('Registre entretien'!$P$6:$P$105,'Registre entretien'!$B$6:$B$105,$H21,'Registre entretien'!$H$6:$H$105,"Terminé"),0))</f>
        <v>335</v>
      </c>
      <c r="L21" s="29" t="n">
        <f aca="false">IF($H21="","",IFERROR(COUNTIF('Registre entretien'!$B$6:$B$105,$H21),0))</f>
        <v>1</v>
      </c>
    </row>
    <row r="22" customFormat="false" ht="15" hidden="false" customHeight="false" outlineLevel="0" collapsed="false">
      <c r="H22" s="31" t="s">
        <v>28</v>
      </c>
      <c r="I22" s="32" t="n">
        <f aca="false">IFERROR(AVERAGE('Registre entretien'!$P$6:$P$105),0)</f>
        <v>81.842</v>
      </c>
    </row>
    <row r="42" customFormat="false" ht="16.4" hidden="false" customHeight="false" outlineLevel="0" collapsed="false">
      <c r="A42" s="24" t="s">
        <v>29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customFormat="false" ht="15" hidden="false" customHeight="false" outlineLevel="0" collapsed="false">
      <c r="A43" s="7" t="s">
        <v>30</v>
      </c>
      <c r="B43" s="7" t="s">
        <v>31</v>
      </c>
      <c r="C43" s="7" t="s">
        <v>32</v>
      </c>
    </row>
    <row r="44" customFormat="false" ht="28.35" hidden="false" customHeight="false" outlineLevel="0" collapsed="false">
      <c r="A44" s="33" t="s">
        <v>33</v>
      </c>
      <c r="B44" s="29" t="n">
        <f aca="false">COUNTIFS(Équipements!$B$6:$B$105,"&lt;&gt;",Équipements!$A$6:$A$105,"")</f>
        <v>0</v>
      </c>
      <c r="C44" s="29" t="str">
        <f aca="false">IF(B44=0,"Conforme","À corriger")</f>
        <v>Conforme</v>
      </c>
    </row>
    <row r="45" customFormat="false" ht="28.35" hidden="false" customHeight="false" outlineLevel="0" collapsed="false">
      <c r="A45" s="33" t="s">
        <v>34</v>
      </c>
      <c r="B45" s="29" t="n">
        <f aca="false">COUNTIFS('Registre entretien'!$A$6:$A$105,"&lt;&gt;",'Registre entretien'!$B$6:$B$105,"")</f>
        <v>0</v>
      </c>
      <c r="C45" s="29" t="str">
        <f aca="false">IF(B45=0,"Conforme","À corriger")</f>
        <v>Conforme</v>
      </c>
    </row>
    <row r="46" customFormat="false" ht="28.35" hidden="false" customHeight="false" outlineLevel="0" collapsed="false">
      <c r="A46" s="33" t="s">
        <v>35</v>
      </c>
      <c r="B46" s="29" t="n">
        <f aca="false">COUNTIFS('Registre entretien'!$H$6:$H$105,"Terminé",'Registre entretien'!$G$6:$G$105,"")</f>
        <v>0</v>
      </c>
      <c r="C46" s="29" t="str">
        <f aca="false">IF(B46=0,"Conforme","À corriger")</f>
        <v>Conforme</v>
      </c>
    </row>
    <row r="47" customFormat="false" ht="28.35" hidden="false" customHeight="false" outlineLevel="0" collapsed="false">
      <c r="A47" s="33" t="s">
        <v>36</v>
      </c>
      <c r="B47" s="28" t="n">
        <f aca="false">SUM('Registre entretien'!$P$6:$P$105)</f>
        <v>818.42</v>
      </c>
      <c r="C47" s="29" t="str">
        <f aca="false">IF(B47=$J$7,"Conforme","À vérifier")</f>
        <v>Conforme</v>
      </c>
    </row>
    <row r="48" customFormat="false" ht="28.35" hidden="false" customHeight="false" outlineLevel="0" collapsed="false">
      <c r="A48" s="33" t="s">
        <v>37</v>
      </c>
      <c r="B48" s="29" t="n">
        <f aca="false">SUMPRODUCT(--(Équipements!$A$6:$A$105&lt;&gt;""),--(COUNTIF(Équipements!$A$6:$A$105,Équipements!$A$6:$A$105)&gt;1))</f>
        <v>0</v>
      </c>
      <c r="C48" s="29" t="str">
        <f aca="false">IF(B48=0,"Conforme","À corriger")</f>
        <v>Conforme</v>
      </c>
    </row>
    <row r="49" customFormat="false" ht="15" hidden="false" customHeight="false" outlineLevel="0" collapsed="false">
      <c r="A49" s="0" t="str">
        <f aca="false">""</f>
        <v/>
      </c>
      <c r="B49" s="0" t="str">
        <f aca="false">""</f>
        <v/>
      </c>
      <c r="C49" s="0" t="str">
        <f aca="false">""</f>
        <v/>
      </c>
      <c r="D49" s="0" t="str">
        <f aca="false">""</f>
        <v/>
      </c>
      <c r="E49" s="0" t="str">
        <f aca="false">""</f>
        <v/>
      </c>
      <c r="F49" s="0" t="str">
        <f aca="false">""</f>
        <v/>
      </c>
      <c r="H49" s="0" t="str">
        <f aca="false">""</f>
        <v/>
      </c>
      <c r="I49" s="0" t="str">
        <f aca="false">""</f>
        <v/>
      </c>
      <c r="J49" s="0" t="str">
        <f aca="false">""</f>
        <v/>
      </c>
      <c r="K49" s="0" t="str">
        <f aca="false">""</f>
        <v/>
      </c>
      <c r="L49" s="0" t="str">
        <f aca="false">""</f>
        <v/>
      </c>
    </row>
    <row r="50" customFormat="false" ht="15" hidden="false" customHeight="false" outlineLevel="0" collapsed="false">
      <c r="A50" s="0" t="str">
        <f aca="false">""</f>
        <v/>
      </c>
      <c r="B50" s="0" t="str">
        <f aca="false">""</f>
        <v/>
      </c>
      <c r="C50" s="0" t="str">
        <f aca="false">""</f>
        <v/>
      </c>
      <c r="D50" s="0" t="str">
        <f aca="false">""</f>
        <v/>
      </c>
      <c r="E50" s="0" t="str">
        <f aca="false">""</f>
        <v/>
      </c>
      <c r="F50" s="0" t="str">
        <f aca="false">""</f>
        <v/>
      </c>
      <c r="H50" s="0" t="str">
        <f aca="false">""</f>
        <v/>
      </c>
      <c r="I50" s="0" t="str">
        <f aca="false">""</f>
        <v/>
      </c>
      <c r="J50" s="0" t="str">
        <f aca="false">""</f>
        <v/>
      </c>
      <c r="K50" s="0" t="str">
        <f aca="false">""</f>
        <v/>
      </c>
      <c r="L50" s="0" t="str">
        <f aca="false">""</f>
        <v/>
      </c>
    </row>
    <row r="51" customFormat="false" ht="15" hidden="false" customHeight="false" outlineLevel="0" collapsed="false">
      <c r="A51" s="0" t="str">
        <f aca="false">""</f>
        <v/>
      </c>
      <c r="B51" s="0" t="str">
        <f aca="false">""</f>
        <v/>
      </c>
      <c r="C51" s="0" t="str">
        <f aca="false">""</f>
        <v/>
      </c>
      <c r="D51" s="0" t="str">
        <f aca="false">""</f>
        <v/>
      </c>
      <c r="E51" s="0" t="str">
        <f aca="false">""</f>
        <v/>
      </c>
      <c r="F51" s="0" t="str">
        <f aca="false">""</f>
        <v/>
      </c>
      <c r="H51" s="0" t="str">
        <f aca="false">""</f>
        <v/>
      </c>
      <c r="I51" s="0" t="str">
        <f aca="false">""</f>
        <v/>
      </c>
      <c r="J51" s="0" t="str">
        <f aca="false">""</f>
        <v/>
      </c>
      <c r="K51" s="0" t="str">
        <f aca="false">""</f>
        <v/>
      </c>
      <c r="L51" s="0" t="str">
        <f aca="false">""</f>
        <v/>
      </c>
    </row>
    <row r="52" customFormat="false" ht="15" hidden="false" customHeight="false" outlineLevel="0" collapsed="false">
      <c r="A52" s="0" t="str">
        <f aca="false">""</f>
        <v/>
      </c>
      <c r="B52" s="0" t="str">
        <f aca="false">""</f>
        <v/>
      </c>
      <c r="C52" s="0" t="str">
        <f aca="false">""</f>
        <v/>
      </c>
      <c r="D52" s="0" t="str">
        <f aca="false">""</f>
        <v/>
      </c>
      <c r="E52" s="0" t="str">
        <f aca="false">""</f>
        <v/>
      </c>
      <c r="F52" s="0" t="str">
        <f aca="false">""</f>
        <v/>
      </c>
      <c r="H52" s="0" t="str">
        <f aca="false">""</f>
        <v/>
      </c>
      <c r="I52" s="0" t="str">
        <f aca="false">""</f>
        <v/>
      </c>
      <c r="J52" s="0" t="str">
        <f aca="false">""</f>
        <v/>
      </c>
      <c r="K52" s="0" t="str">
        <f aca="false">""</f>
        <v/>
      </c>
      <c r="L52" s="0" t="str">
        <f aca="false">""</f>
        <v/>
      </c>
    </row>
    <row r="53" customFormat="false" ht="15" hidden="false" customHeight="false" outlineLevel="0" collapsed="false">
      <c r="A53" s="0" t="str">
        <f aca="false">""</f>
        <v/>
      </c>
      <c r="B53" s="0" t="str">
        <f aca="false">""</f>
        <v/>
      </c>
      <c r="C53" s="0" t="str">
        <f aca="false">""</f>
        <v/>
      </c>
      <c r="D53" s="0" t="str">
        <f aca="false">""</f>
        <v/>
      </c>
      <c r="E53" s="0" t="str">
        <f aca="false">""</f>
        <v/>
      </c>
      <c r="F53" s="0" t="str">
        <f aca="false">""</f>
        <v/>
      </c>
      <c r="H53" s="0" t="str">
        <f aca="false">""</f>
        <v/>
      </c>
      <c r="I53" s="0" t="str">
        <f aca="false">""</f>
        <v/>
      </c>
      <c r="J53" s="0" t="str">
        <f aca="false">""</f>
        <v/>
      </c>
      <c r="K53" s="0" t="str">
        <f aca="false">""</f>
        <v/>
      </c>
      <c r="L53" s="0" t="str">
        <f aca="false">""</f>
        <v/>
      </c>
    </row>
    <row r="54" customFormat="false" ht="15" hidden="false" customHeight="false" outlineLevel="0" collapsed="false">
      <c r="A54" s="0" t="str">
        <f aca="false">""</f>
        <v/>
      </c>
      <c r="B54" s="0" t="str">
        <f aca="false">""</f>
        <v/>
      </c>
      <c r="C54" s="0" t="str">
        <f aca="false">""</f>
        <v/>
      </c>
      <c r="D54" s="0" t="str">
        <f aca="false">""</f>
        <v/>
      </c>
      <c r="E54" s="0" t="str">
        <f aca="false">""</f>
        <v/>
      </c>
      <c r="F54" s="0" t="str">
        <f aca="false">""</f>
        <v/>
      </c>
      <c r="H54" s="0" t="str">
        <f aca="false">""</f>
        <v/>
      </c>
      <c r="I54" s="0" t="str">
        <f aca="false">""</f>
        <v/>
      </c>
      <c r="J54" s="0" t="str">
        <f aca="false">""</f>
        <v/>
      </c>
      <c r="K54" s="0" t="str">
        <f aca="false">""</f>
        <v/>
      </c>
      <c r="L54" s="0" t="str">
        <f aca="false">""</f>
        <v/>
      </c>
    </row>
    <row r="55" customFormat="false" ht="15" hidden="false" customHeight="false" outlineLevel="0" collapsed="false">
      <c r="A55" s="0" t="str">
        <f aca="false">""</f>
        <v/>
      </c>
      <c r="B55" s="0" t="str">
        <f aca="false">""</f>
        <v/>
      </c>
      <c r="C55" s="0" t="str">
        <f aca="false">""</f>
        <v/>
      </c>
      <c r="D55" s="0" t="str">
        <f aca="false">""</f>
        <v/>
      </c>
      <c r="E55" s="0" t="str">
        <f aca="false">""</f>
        <v/>
      </c>
      <c r="F55" s="0" t="str">
        <f aca="false">""</f>
        <v/>
      </c>
      <c r="H55" s="0" t="str">
        <f aca="false">""</f>
        <v/>
      </c>
      <c r="I55" s="0" t="str">
        <f aca="false">""</f>
        <v/>
      </c>
      <c r="J55" s="0" t="str">
        <f aca="false">""</f>
        <v/>
      </c>
      <c r="K55" s="0" t="str">
        <f aca="false">""</f>
        <v/>
      </c>
      <c r="L55" s="0" t="str">
        <f aca="false">""</f>
        <v/>
      </c>
    </row>
    <row r="56" customFormat="false" ht="15" hidden="false" customHeight="false" outlineLevel="0" collapsed="false">
      <c r="A56" s="0" t="str">
        <f aca="false">""</f>
        <v/>
      </c>
      <c r="B56" s="0" t="str">
        <f aca="false">""</f>
        <v/>
      </c>
      <c r="C56" s="0" t="str">
        <f aca="false">""</f>
        <v/>
      </c>
      <c r="D56" s="0" t="str">
        <f aca="false">""</f>
        <v/>
      </c>
      <c r="E56" s="0" t="str">
        <f aca="false">""</f>
        <v/>
      </c>
      <c r="F56" s="0" t="str">
        <f aca="false">""</f>
        <v/>
      </c>
      <c r="H56" s="0" t="str">
        <f aca="false">""</f>
        <v/>
      </c>
      <c r="I56" s="0" t="str">
        <f aca="false">""</f>
        <v/>
      </c>
      <c r="J56" s="0" t="str">
        <f aca="false">""</f>
        <v/>
      </c>
      <c r="K56" s="0" t="str">
        <f aca="false">""</f>
        <v/>
      </c>
      <c r="L56" s="0" t="str">
        <f aca="false">""</f>
        <v/>
      </c>
    </row>
    <row r="57" customFormat="false" ht="15" hidden="false" customHeight="false" outlineLevel="0" collapsed="false">
      <c r="A57" s="0" t="str">
        <f aca="false">""</f>
        <v/>
      </c>
      <c r="B57" s="0" t="str">
        <f aca="false">""</f>
        <v/>
      </c>
      <c r="C57" s="0" t="str">
        <f aca="false">""</f>
        <v/>
      </c>
      <c r="D57" s="0" t="str">
        <f aca="false">""</f>
        <v/>
      </c>
      <c r="E57" s="0" t="str">
        <f aca="false">""</f>
        <v/>
      </c>
      <c r="F57" s="0" t="str">
        <f aca="false">""</f>
        <v/>
      </c>
      <c r="H57" s="0" t="str">
        <f aca="false">""</f>
        <v/>
      </c>
      <c r="I57" s="0" t="str">
        <f aca="false">""</f>
        <v/>
      </c>
      <c r="J57" s="0" t="str">
        <f aca="false">""</f>
        <v/>
      </c>
      <c r="K57" s="0" t="str">
        <f aca="false">""</f>
        <v/>
      </c>
      <c r="L57" s="0" t="str">
        <f aca="false">""</f>
        <v/>
      </c>
    </row>
    <row r="58" customFormat="false" ht="15" hidden="false" customHeight="false" outlineLevel="0" collapsed="false">
      <c r="A58" s="0" t="str">
        <f aca="false">""</f>
        <v/>
      </c>
      <c r="B58" s="0" t="str">
        <f aca="false">""</f>
        <v/>
      </c>
      <c r="C58" s="0" t="str">
        <f aca="false">""</f>
        <v/>
      </c>
      <c r="D58" s="0" t="str">
        <f aca="false">""</f>
        <v/>
      </c>
      <c r="E58" s="0" t="str">
        <f aca="false">""</f>
        <v/>
      </c>
      <c r="F58" s="0" t="str">
        <f aca="false">""</f>
        <v/>
      </c>
      <c r="H58" s="0" t="str">
        <f aca="false">""</f>
        <v/>
      </c>
      <c r="I58" s="0" t="str">
        <f aca="false">""</f>
        <v/>
      </c>
      <c r="J58" s="0" t="str">
        <f aca="false">""</f>
        <v/>
      </c>
      <c r="K58" s="0" t="str">
        <f aca="false">""</f>
        <v/>
      </c>
      <c r="L58" s="0" t="str">
        <f aca="false">""</f>
        <v/>
      </c>
    </row>
    <row r="59" customFormat="false" ht="15" hidden="false" customHeight="false" outlineLevel="0" collapsed="false">
      <c r="A59" s="0" t="str">
        <f aca="false">""</f>
        <v/>
      </c>
      <c r="B59" s="0" t="str">
        <f aca="false">""</f>
        <v/>
      </c>
      <c r="C59" s="0" t="str">
        <f aca="false">""</f>
        <v/>
      </c>
      <c r="D59" s="0" t="str">
        <f aca="false">""</f>
        <v/>
      </c>
      <c r="E59" s="0" t="str">
        <f aca="false">""</f>
        <v/>
      </c>
      <c r="F59" s="0" t="str">
        <f aca="false">""</f>
        <v/>
      </c>
      <c r="H59" s="0" t="str">
        <f aca="false">""</f>
        <v/>
      </c>
      <c r="I59" s="0" t="str">
        <f aca="false">""</f>
        <v/>
      </c>
      <c r="J59" s="0" t="str">
        <f aca="false">""</f>
        <v/>
      </c>
      <c r="K59" s="0" t="str">
        <f aca="false">""</f>
        <v/>
      </c>
      <c r="L59" s="0" t="str">
        <f aca="false">""</f>
        <v/>
      </c>
    </row>
    <row r="60" customFormat="false" ht="15" hidden="false" customHeight="false" outlineLevel="0" collapsed="false">
      <c r="A60" s="0" t="str">
        <f aca="false">""</f>
        <v/>
      </c>
      <c r="B60" s="0" t="str">
        <f aca="false">""</f>
        <v/>
      </c>
      <c r="C60" s="0" t="str">
        <f aca="false">""</f>
        <v/>
      </c>
      <c r="D60" s="0" t="str">
        <f aca="false">""</f>
        <v/>
      </c>
      <c r="E60" s="0" t="str">
        <f aca="false">""</f>
        <v/>
      </c>
      <c r="F60" s="0" t="str">
        <f aca="false">""</f>
        <v/>
      </c>
      <c r="H60" s="0" t="str">
        <f aca="false">""</f>
        <v/>
      </c>
      <c r="I60" s="0" t="str">
        <f aca="false">""</f>
        <v/>
      </c>
      <c r="J60" s="0" t="str">
        <f aca="false">""</f>
        <v/>
      </c>
      <c r="K60" s="0" t="str">
        <f aca="false">""</f>
        <v/>
      </c>
      <c r="L60" s="0" t="str">
        <f aca="false">""</f>
        <v/>
      </c>
    </row>
    <row r="61" customFormat="false" ht="15" hidden="false" customHeight="false" outlineLevel="0" collapsed="false">
      <c r="A61" s="0" t="str">
        <f aca="false">""</f>
        <v/>
      </c>
      <c r="B61" s="0" t="str">
        <f aca="false">""</f>
        <v/>
      </c>
      <c r="C61" s="0" t="str">
        <f aca="false">""</f>
        <v/>
      </c>
      <c r="D61" s="0" t="str">
        <f aca="false">""</f>
        <v/>
      </c>
      <c r="E61" s="0" t="str">
        <f aca="false">""</f>
        <v/>
      </c>
      <c r="F61" s="0" t="str">
        <f aca="false">""</f>
        <v/>
      </c>
      <c r="H61" s="0" t="str">
        <f aca="false">""</f>
        <v/>
      </c>
      <c r="I61" s="0" t="str">
        <f aca="false">""</f>
        <v/>
      </c>
      <c r="J61" s="0" t="str">
        <f aca="false">""</f>
        <v/>
      </c>
      <c r="K61" s="0" t="str">
        <f aca="false">""</f>
        <v/>
      </c>
      <c r="L61" s="0" t="str">
        <f aca="false">""</f>
        <v/>
      </c>
    </row>
    <row r="62" customFormat="false" ht="15" hidden="false" customHeight="false" outlineLevel="0" collapsed="false">
      <c r="A62" s="0" t="str">
        <f aca="false">""</f>
        <v/>
      </c>
      <c r="B62" s="0" t="str">
        <f aca="false">""</f>
        <v/>
      </c>
      <c r="C62" s="0" t="str">
        <f aca="false">""</f>
        <v/>
      </c>
      <c r="D62" s="0" t="str">
        <f aca="false">""</f>
        <v/>
      </c>
      <c r="E62" s="0" t="str">
        <f aca="false">""</f>
        <v/>
      </c>
      <c r="F62" s="0" t="str">
        <f aca="false">""</f>
        <v/>
      </c>
      <c r="H62" s="0" t="str">
        <f aca="false">""</f>
        <v/>
      </c>
      <c r="I62" s="0" t="str">
        <f aca="false">""</f>
        <v/>
      </c>
      <c r="J62" s="0" t="str">
        <f aca="false">""</f>
        <v/>
      </c>
      <c r="K62" s="0" t="str">
        <f aca="false">""</f>
        <v/>
      </c>
      <c r="L62" s="0" t="str">
        <f aca="false">""</f>
        <v/>
      </c>
    </row>
    <row r="63" customFormat="false" ht="15" hidden="false" customHeight="false" outlineLevel="0" collapsed="false">
      <c r="A63" s="0" t="str">
        <f aca="false">""</f>
        <v/>
      </c>
      <c r="B63" s="0" t="str">
        <f aca="false">""</f>
        <v/>
      </c>
      <c r="C63" s="0" t="str">
        <f aca="false">""</f>
        <v/>
      </c>
      <c r="D63" s="0" t="str">
        <f aca="false">""</f>
        <v/>
      </c>
      <c r="E63" s="0" t="str">
        <f aca="false">""</f>
        <v/>
      </c>
      <c r="F63" s="0" t="str">
        <f aca="false">""</f>
        <v/>
      </c>
      <c r="H63" s="0" t="str">
        <f aca="false">""</f>
        <v/>
      </c>
      <c r="I63" s="0" t="str">
        <f aca="false">""</f>
        <v/>
      </c>
      <c r="J63" s="0" t="str">
        <f aca="false">""</f>
        <v/>
      </c>
      <c r="K63" s="0" t="str">
        <f aca="false">""</f>
        <v/>
      </c>
      <c r="L63" s="0" t="str">
        <f aca="false">""</f>
        <v/>
      </c>
    </row>
    <row r="64" customFormat="false" ht="15" hidden="false" customHeight="false" outlineLevel="0" collapsed="false">
      <c r="A64" s="0" t="str">
        <f aca="false">""</f>
        <v/>
      </c>
      <c r="B64" s="0" t="str">
        <f aca="false">""</f>
        <v/>
      </c>
      <c r="C64" s="0" t="str">
        <f aca="false">""</f>
        <v/>
      </c>
      <c r="D64" s="0" t="str">
        <f aca="false">""</f>
        <v/>
      </c>
      <c r="E64" s="0" t="str">
        <f aca="false">""</f>
        <v/>
      </c>
      <c r="F64" s="0" t="str">
        <f aca="false">""</f>
        <v/>
      </c>
      <c r="H64" s="0" t="str">
        <f aca="false">""</f>
        <v/>
      </c>
      <c r="I64" s="0" t="str">
        <f aca="false">""</f>
        <v/>
      </c>
      <c r="J64" s="0" t="str">
        <f aca="false">""</f>
        <v/>
      </c>
      <c r="K64" s="0" t="str">
        <f aca="false">""</f>
        <v/>
      </c>
      <c r="L64" s="0" t="str">
        <f aca="false">""</f>
        <v/>
      </c>
    </row>
    <row r="65" customFormat="false" ht="15" hidden="false" customHeight="false" outlineLevel="0" collapsed="false">
      <c r="A65" s="0" t="str">
        <f aca="false">""</f>
        <v/>
      </c>
      <c r="B65" s="0" t="str">
        <f aca="false">""</f>
        <v/>
      </c>
      <c r="C65" s="0" t="str">
        <f aca="false">""</f>
        <v/>
      </c>
      <c r="D65" s="0" t="str">
        <f aca="false">""</f>
        <v/>
      </c>
      <c r="E65" s="0" t="str">
        <f aca="false">""</f>
        <v/>
      </c>
      <c r="F65" s="0" t="str">
        <f aca="false">""</f>
        <v/>
      </c>
      <c r="H65" s="0" t="str">
        <f aca="false">""</f>
        <v/>
      </c>
      <c r="I65" s="0" t="str">
        <f aca="false">""</f>
        <v/>
      </c>
      <c r="J65" s="0" t="str">
        <f aca="false">""</f>
        <v/>
      </c>
      <c r="K65" s="0" t="str">
        <f aca="false">""</f>
        <v/>
      </c>
      <c r="L65" s="0" t="str">
        <f aca="false">""</f>
        <v/>
      </c>
    </row>
    <row r="66" customFormat="false" ht="15" hidden="false" customHeight="false" outlineLevel="0" collapsed="false">
      <c r="A66" s="0" t="str">
        <f aca="false">""</f>
        <v/>
      </c>
      <c r="B66" s="0" t="str">
        <f aca="false">""</f>
        <v/>
      </c>
      <c r="C66" s="0" t="str">
        <f aca="false">""</f>
        <v/>
      </c>
      <c r="D66" s="0" t="str">
        <f aca="false">""</f>
        <v/>
      </c>
      <c r="E66" s="0" t="str">
        <f aca="false">""</f>
        <v/>
      </c>
      <c r="F66" s="0" t="str">
        <f aca="false">""</f>
        <v/>
      </c>
      <c r="H66" s="0" t="str">
        <f aca="false">""</f>
        <v/>
      </c>
      <c r="I66" s="0" t="str">
        <f aca="false">""</f>
        <v/>
      </c>
      <c r="J66" s="0" t="str">
        <f aca="false">""</f>
        <v/>
      </c>
      <c r="K66" s="0" t="str">
        <f aca="false">""</f>
        <v/>
      </c>
      <c r="L66" s="0" t="str">
        <f aca="false">""</f>
        <v/>
      </c>
    </row>
    <row r="67" customFormat="false" ht="15" hidden="false" customHeight="false" outlineLevel="0" collapsed="false">
      <c r="A67" s="0" t="str">
        <f aca="false">""</f>
        <v/>
      </c>
      <c r="B67" s="0" t="str">
        <f aca="false">""</f>
        <v/>
      </c>
      <c r="C67" s="0" t="str">
        <f aca="false">""</f>
        <v/>
      </c>
      <c r="D67" s="0" t="str">
        <f aca="false">""</f>
        <v/>
      </c>
      <c r="E67" s="0" t="str">
        <f aca="false">""</f>
        <v/>
      </c>
      <c r="F67" s="0" t="str">
        <f aca="false">""</f>
        <v/>
      </c>
      <c r="H67" s="0" t="str">
        <f aca="false">""</f>
        <v/>
      </c>
      <c r="I67" s="0" t="str">
        <f aca="false">""</f>
        <v/>
      </c>
      <c r="J67" s="0" t="str">
        <f aca="false">""</f>
        <v/>
      </c>
      <c r="K67" s="0" t="str">
        <f aca="false">""</f>
        <v/>
      </c>
      <c r="L67" s="0" t="str">
        <f aca="false">""</f>
        <v/>
      </c>
    </row>
    <row r="68" customFormat="false" ht="15" hidden="false" customHeight="false" outlineLevel="0" collapsed="false">
      <c r="A68" s="0" t="str">
        <f aca="false">""</f>
        <v/>
      </c>
      <c r="B68" s="0" t="str">
        <f aca="false">""</f>
        <v/>
      </c>
      <c r="C68" s="0" t="str">
        <f aca="false">""</f>
        <v/>
      </c>
      <c r="D68" s="0" t="str">
        <f aca="false">""</f>
        <v/>
      </c>
      <c r="E68" s="0" t="str">
        <f aca="false">""</f>
        <v/>
      </c>
      <c r="F68" s="0" t="str">
        <f aca="false">""</f>
        <v/>
      </c>
      <c r="H68" s="0" t="str">
        <f aca="false">""</f>
        <v/>
      </c>
      <c r="I68" s="0" t="str">
        <f aca="false">""</f>
        <v/>
      </c>
      <c r="J68" s="0" t="str">
        <f aca="false">""</f>
        <v/>
      </c>
      <c r="K68" s="0" t="str">
        <f aca="false">""</f>
        <v/>
      </c>
      <c r="L68" s="0" t="str">
        <f aca="false">""</f>
        <v/>
      </c>
    </row>
    <row r="69" customFormat="false" ht="15" hidden="false" customHeight="false" outlineLevel="0" collapsed="false">
      <c r="A69" s="0" t="str">
        <f aca="false">""</f>
        <v/>
      </c>
      <c r="B69" s="0" t="str">
        <f aca="false">""</f>
        <v/>
      </c>
      <c r="C69" s="0" t="str">
        <f aca="false">""</f>
        <v/>
      </c>
      <c r="D69" s="0" t="str">
        <f aca="false">""</f>
        <v/>
      </c>
      <c r="E69" s="0" t="str">
        <f aca="false">""</f>
        <v/>
      </c>
      <c r="F69" s="0" t="str">
        <f aca="false">""</f>
        <v/>
      </c>
      <c r="H69" s="0" t="str">
        <f aca="false">""</f>
        <v/>
      </c>
      <c r="I69" s="0" t="str">
        <f aca="false">""</f>
        <v/>
      </c>
      <c r="J69" s="0" t="str">
        <f aca="false">""</f>
        <v/>
      </c>
      <c r="K69" s="0" t="str">
        <f aca="false">""</f>
        <v/>
      </c>
      <c r="L69" s="0" t="str">
        <f aca="false">""</f>
        <v/>
      </c>
    </row>
    <row r="70" customFormat="false" ht="15" hidden="false" customHeight="false" outlineLevel="0" collapsed="false">
      <c r="A70" s="0" t="str">
        <f aca="false">""</f>
        <v/>
      </c>
      <c r="B70" s="0" t="str">
        <f aca="false">""</f>
        <v/>
      </c>
      <c r="C70" s="0" t="str">
        <f aca="false">""</f>
        <v/>
      </c>
      <c r="D70" s="0" t="str">
        <f aca="false">""</f>
        <v/>
      </c>
      <c r="E70" s="0" t="str">
        <f aca="false">""</f>
        <v/>
      </c>
      <c r="F70" s="0" t="str">
        <f aca="false">""</f>
        <v/>
      </c>
      <c r="H70" s="0" t="str">
        <f aca="false">""</f>
        <v/>
      </c>
      <c r="I70" s="0" t="str">
        <f aca="false">""</f>
        <v/>
      </c>
      <c r="J70" s="0" t="str">
        <f aca="false">""</f>
        <v/>
      </c>
      <c r="K70" s="0" t="str">
        <f aca="false">""</f>
        <v/>
      </c>
      <c r="L70" s="0" t="str">
        <f aca="false">""</f>
        <v/>
      </c>
    </row>
    <row r="71" customFormat="false" ht="15" hidden="false" customHeight="false" outlineLevel="0" collapsed="false">
      <c r="A71" s="0" t="str">
        <f aca="false">""</f>
        <v/>
      </c>
      <c r="B71" s="0" t="str">
        <f aca="false">""</f>
        <v/>
      </c>
      <c r="C71" s="0" t="str">
        <f aca="false">""</f>
        <v/>
      </c>
      <c r="D71" s="0" t="str">
        <f aca="false">""</f>
        <v/>
      </c>
      <c r="E71" s="0" t="str">
        <f aca="false">""</f>
        <v/>
      </c>
      <c r="F71" s="0" t="str">
        <f aca="false">""</f>
        <v/>
      </c>
      <c r="H71" s="0" t="str">
        <f aca="false">""</f>
        <v/>
      </c>
      <c r="I71" s="0" t="str">
        <f aca="false">""</f>
        <v/>
      </c>
      <c r="J71" s="0" t="str">
        <f aca="false">""</f>
        <v/>
      </c>
      <c r="K71" s="0" t="str">
        <f aca="false">""</f>
        <v/>
      </c>
      <c r="L71" s="0" t="str">
        <f aca="false">""</f>
        <v/>
      </c>
    </row>
    <row r="72" customFormat="false" ht="15" hidden="false" customHeight="false" outlineLevel="0" collapsed="false">
      <c r="A72" s="0" t="str">
        <f aca="false">""</f>
        <v/>
      </c>
      <c r="B72" s="0" t="str">
        <f aca="false">""</f>
        <v/>
      </c>
      <c r="C72" s="0" t="str">
        <f aca="false">""</f>
        <v/>
      </c>
      <c r="D72" s="0" t="str">
        <f aca="false">""</f>
        <v/>
      </c>
      <c r="E72" s="0" t="str">
        <f aca="false">""</f>
        <v/>
      </c>
      <c r="F72" s="0" t="str">
        <f aca="false">""</f>
        <v/>
      </c>
      <c r="H72" s="0" t="str">
        <f aca="false">""</f>
        <v/>
      </c>
      <c r="I72" s="0" t="str">
        <f aca="false">""</f>
        <v/>
      </c>
      <c r="J72" s="0" t="str">
        <f aca="false">""</f>
        <v/>
      </c>
      <c r="K72" s="0" t="str">
        <f aca="false">""</f>
        <v/>
      </c>
      <c r="L72" s="0" t="str">
        <f aca="false">""</f>
        <v/>
      </c>
    </row>
    <row r="73" customFormat="false" ht="15" hidden="false" customHeight="false" outlineLevel="0" collapsed="false">
      <c r="A73" s="0" t="str">
        <f aca="false">""</f>
        <v/>
      </c>
      <c r="B73" s="0" t="str">
        <f aca="false">""</f>
        <v/>
      </c>
      <c r="C73" s="0" t="str">
        <f aca="false">""</f>
        <v/>
      </c>
      <c r="D73" s="0" t="str">
        <f aca="false">""</f>
        <v/>
      </c>
      <c r="E73" s="0" t="str">
        <f aca="false">""</f>
        <v/>
      </c>
      <c r="F73" s="0" t="str">
        <f aca="false">""</f>
        <v/>
      </c>
      <c r="H73" s="0" t="str">
        <f aca="false">""</f>
        <v/>
      </c>
      <c r="I73" s="0" t="str">
        <f aca="false">""</f>
        <v/>
      </c>
      <c r="J73" s="0" t="str">
        <f aca="false">""</f>
        <v/>
      </c>
      <c r="K73" s="0" t="str">
        <f aca="false">""</f>
        <v/>
      </c>
      <c r="L73" s="0" t="str">
        <f aca="false">""</f>
        <v/>
      </c>
    </row>
    <row r="74" customFormat="false" ht="15" hidden="false" customHeight="false" outlineLevel="0" collapsed="false">
      <c r="A74" s="0" t="str">
        <f aca="false">""</f>
        <v/>
      </c>
      <c r="B74" s="0" t="str">
        <f aca="false">""</f>
        <v/>
      </c>
      <c r="C74" s="0" t="str">
        <f aca="false">""</f>
        <v/>
      </c>
      <c r="D74" s="0" t="str">
        <f aca="false">""</f>
        <v/>
      </c>
      <c r="E74" s="0" t="str">
        <f aca="false">""</f>
        <v/>
      </c>
      <c r="F74" s="0" t="str">
        <f aca="false">""</f>
        <v/>
      </c>
      <c r="H74" s="0" t="str">
        <f aca="false">""</f>
        <v/>
      </c>
      <c r="I74" s="0" t="str">
        <f aca="false">""</f>
        <v/>
      </c>
      <c r="J74" s="0" t="str">
        <f aca="false">""</f>
        <v/>
      </c>
      <c r="K74" s="0" t="str">
        <f aca="false">""</f>
        <v/>
      </c>
      <c r="L74" s="0" t="str">
        <f aca="false">""</f>
        <v/>
      </c>
    </row>
    <row r="75" customFormat="false" ht="15" hidden="false" customHeight="false" outlineLevel="0" collapsed="false">
      <c r="A75" s="0" t="str">
        <f aca="false">""</f>
        <v/>
      </c>
      <c r="B75" s="0" t="str">
        <f aca="false">""</f>
        <v/>
      </c>
      <c r="C75" s="0" t="str">
        <f aca="false">""</f>
        <v/>
      </c>
      <c r="D75" s="0" t="str">
        <f aca="false">""</f>
        <v/>
      </c>
      <c r="E75" s="0" t="str">
        <f aca="false">""</f>
        <v/>
      </c>
      <c r="F75" s="0" t="str">
        <f aca="false">""</f>
        <v/>
      </c>
      <c r="H75" s="0" t="str">
        <f aca="false">""</f>
        <v/>
      </c>
      <c r="I75" s="0" t="str">
        <f aca="false">""</f>
        <v/>
      </c>
      <c r="J75" s="0" t="str">
        <f aca="false">""</f>
        <v/>
      </c>
      <c r="K75" s="0" t="str">
        <f aca="false">""</f>
        <v/>
      </c>
      <c r="L75" s="0" t="str">
        <f aca="false">""</f>
        <v/>
      </c>
    </row>
    <row r="76" customFormat="false" ht="15" hidden="false" customHeight="false" outlineLevel="0" collapsed="false">
      <c r="A76" s="0" t="str">
        <f aca="false">""</f>
        <v/>
      </c>
      <c r="B76" s="0" t="str">
        <f aca="false">""</f>
        <v/>
      </c>
      <c r="C76" s="0" t="str">
        <f aca="false">""</f>
        <v/>
      </c>
      <c r="D76" s="0" t="str">
        <f aca="false">""</f>
        <v/>
      </c>
      <c r="E76" s="0" t="str">
        <f aca="false">""</f>
        <v/>
      </c>
      <c r="F76" s="0" t="str">
        <f aca="false">""</f>
        <v/>
      </c>
      <c r="H76" s="0" t="str">
        <f aca="false">""</f>
        <v/>
      </c>
      <c r="I76" s="0" t="str">
        <f aca="false">""</f>
        <v/>
      </c>
      <c r="J76" s="0" t="str">
        <f aca="false">""</f>
        <v/>
      </c>
      <c r="K76" s="0" t="str">
        <f aca="false">""</f>
        <v/>
      </c>
      <c r="L76" s="0" t="str">
        <f aca="false">""</f>
        <v/>
      </c>
    </row>
    <row r="77" customFormat="false" ht="15" hidden="false" customHeight="false" outlineLevel="0" collapsed="false">
      <c r="A77" s="0" t="str">
        <f aca="false">""</f>
        <v/>
      </c>
      <c r="B77" s="0" t="str">
        <f aca="false">""</f>
        <v/>
      </c>
      <c r="C77" s="0" t="str">
        <f aca="false">""</f>
        <v/>
      </c>
      <c r="D77" s="0" t="str">
        <f aca="false">""</f>
        <v/>
      </c>
      <c r="E77" s="0" t="str">
        <f aca="false">""</f>
        <v/>
      </c>
      <c r="F77" s="0" t="str">
        <f aca="false">""</f>
        <v/>
      </c>
      <c r="H77" s="0" t="str">
        <f aca="false">""</f>
        <v/>
      </c>
      <c r="I77" s="0" t="str">
        <f aca="false">""</f>
        <v/>
      </c>
      <c r="J77" s="0" t="str">
        <f aca="false">""</f>
        <v/>
      </c>
      <c r="K77" s="0" t="str">
        <f aca="false">""</f>
        <v/>
      </c>
      <c r="L77" s="0" t="str">
        <f aca="false">""</f>
        <v/>
      </c>
    </row>
    <row r="78" customFormat="false" ht="15" hidden="false" customHeight="false" outlineLevel="0" collapsed="false">
      <c r="A78" s="0" t="str">
        <f aca="false">""</f>
        <v/>
      </c>
      <c r="B78" s="0" t="str">
        <f aca="false">""</f>
        <v/>
      </c>
      <c r="C78" s="0" t="str">
        <f aca="false">""</f>
        <v/>
      </c>
      <c r="D78" s="0" t="str">
        <f aca="false">""</f>
        <v/>
      </c>
      <c r="E78" s="0" t="str">
        <f aca="false">""</f>
        <v/>
      </c>
      <c r="F78" s="0" t="str">
        <f aca="false">""</f>
        <v/>
      </c>
      <c r="H78" s="0" t="str">
        <f aca="false">""</f>
        <v/>
      </c>
      <c r="I78" s="0" t="str">
        <f aca="false">""</f>
        <v/>
      </c>
      <c r="J78" s="0" t="str">
        <f aca="false">""</f>
        <v/>
      </c>
      <c r="K78" s="0" t="str">
        <f aca="false">""</f>
        <v/>
      </c>
      <c r="L78" s="0" t="str">
        <f aca="false">""</f>
        <v/>
      </c>
    </row>
    <row r="79" customFormat="false" ht="15" hidden="false" customHeight="false" outlineLevel="0" collapsed="false">
      <c r="A79" s="0" t="str">
        <f aca="false">""</f>
        <v/>
      </c>
      <c r="B79" s="0" t="str">
        <f aca="false">""</f>
        <v/>
      </c>
      <c r="C79" s="0" t="str">
        <f aca="false">""</f>
        <v/>
      </c>
      <c r="D79" s="0" t="str">
        <f aca="false">""</f>
        <v/>
      </c>
      <c r="E79" s="0" t="str">
        <f aca="false">""</f>
        <v/>
      </c>
      <c r="F79" s="0" t="str">
        <f aca="false">""</f>
        <v/>
      </c>
      <c r="H79" s="0" t="str">
        <f aca="false">""</f>
        <v/>
      </c>
      <c r="I79" s="0" t="str">
        <f aca="false">""</f>
        <v/>
      </c>
      <c r="J79" s="0" t="str">
        <f aca="false">""</f>
        <v/>
      </c>
      <c r="K79" s="0" t="str">
        <f aca="false">""</f>
        <v/>
      </c>
      <c r="L79" s="0" t="str">
        <f aca="false">""</f>
        <v/>
      </c>
    </row>
    <row r="80" customFormat="false" ht="15" hidden="false" customHeight="false" outlineLevel="0" collapsed="false">
      <c r="A80" s="0" t="str">
        <f aca="false">""</f>
        <v/>
      </c>
      <c r="B80" s="0" t="str">
        <f aca="false">""</f>
        <v/>
      </c>
      <c r="C80" s="0" t="str">
        <f aca="false">""</f>
        <v/>
      </c>
      <c r="D80" s="0" t="str">
        <f aca="false">""</f>
        <v/>
      </c>
      <c r="E80" s="0" t="str">
        <f aca="false">""</f>
        <v/>
      </c>
      <c r="F80" s="0" t="str">
        <f aca="false">""</f>
        <v/>
      </c>
      <c r="H80" s="0" t="str">
        <f aca="false">""</f>
        <v/>
      </c>
      <c r="I80" s="0" t="str">
        <f aca="false">""</f>
        <v/>
      </c>
      <c r="J80" s="0" t="str">
        <f aca="false">""</f>
        <v/>
      </c>
      <c r="K80" s="0" t="str">
        <f aca="false">""</f>
        <v/>
      </c>
      <c r="L80" s="0" t="str">
        <f aca="false">""</f>
        <v/>
      </c>
    </row>
    <row r="81" customFormat="false" ht="15" hidden="false" customHeight="false" outlineLevel="0" collapsed="false">
      <c r="A81" s="0" t="str">
        <f aca="false">""</f>
        <v/>
      </c>
      <c r="B81" s="0" t="str">
        <f aca="false">""</f>
        <v/>
      </c>
      <c r="C81" s="0" t="str">
        <f aca="false">""</f>
        <v/>
      </c>
      <c r="D81" s="0" t="str">
        <f aca="false">""</f>
        <v/>
      </c>
      <c r="E81" s="0" t="str">
        <f aca="false">""</f>
        <v/>
      </c>
      <c r="F81" s="0" t="str">
        <f aca="false">""</f>
        <v/>
      </c>
      <c r="H81" s="0" t="str">
        <f aca="false">""</f>
        <v/>
      </c>
      <c r="I81" s="0" t="str">
        <f aca="false">""</f>
        <v/>
      </c>
      <c r="J81" s="0" t="str">
        <f aca="false">""</f>
        <v/>
      </c>
      <c r="K81" s="0" t="str">
        <f aca="false">""</f>
        <v/>
      </c>
      <c r="L81" s="0" t="str">
        <f aca="false">""</f>
        <v/>
      </c>
    </row>
    <row r="82" customFormat="false" ht="15" hidden="false" customHeight="false" outlineLevel="0" collapsed="false">
      <c r="A82" s="0" t="str">
        <f aca="false">""</f>
        <v/>
      </c>
      <c r="B82" s="0" t="str">
        <f aca="false">""</f>
        <v/>
      </c>
      <c r="C82" s="0" t="str">
        <f aca="false">""</f>
        <v/>
      </c>
      <c r="D82" s="0" t="str">
        <f aca="false">""</f>
        <v/>
      </c>
      <c r="E82" s="0" t="str">
        <f aca="false">""</f>
        <v/>
      </c>
      <c r="F82" s="0" t="str">
        <f aca="false">""</f>
        <v/>
      </c>
      <c r="H82" s="0" t="str">
        <f aca="false">""</f>
        <v/>
      </c>
      <c r="I82" s="0" t="str">
        <f aca="false">""</f>
        <v/>
      </c>
      <c r="J82" s="0" t="str">
        <f aca="false">""</f>
        <v/>
      </c>
      <c r="K82" s="0" t="str">
        <f aca="false">""</f>
        <v/>
      </c>
      <c r="L82" s="0" t="str">
        <f aca="false">""</f>
        <v/>
      </c>
    </row>
    <row r="83" customFormat="false" ht="15" hidden="false" customHeight="false" outlineLevel="0" collapsed="false">
      <c r="A83" s="0" t="str">
        <f aca="false">""</f>
        <v/>
      </c>
      <c r="B83" s="0" t="str">
        <f aca="false">""</f>
        <v/>
      </c>
      <c r="C83" s="0" t="str">
        <f aca="false">""</f>
        <v/>
      </c>
      <c r="D83" s="0" t="str">
        <f aca="false">""</f>
        <v/>
      </c>
      <c r="E83" s="0" t="str">
        <f aca="false">""</f>
        <v/>
      </c>
      <c r="F83" s="0" t="str">
        <f aca="false">""</f>
        <v/>
      </c>
      <c r="H83" s="0" t="str">
        <f aca="false">""</f>
        <v/>
      </c>
      <c r="I83" s="0" t="str">
        <f aca="false">""</f>
        <v/>
      </c>
      <c r="J83" s="0" t="str">
        <f aca="false">""</f>
        <v/>
      </c>
      <c r="K83" s="0" t="str">
        <f aca="false">""</f>
        <v/>
      </c>
      <c r="L83" s="0" t="str">
        <f aca="false">""</f>
        <v/>
      </c>
    </row>
    <row r="84" customFormat="false" ht="15" hidden="false" customHeight="false" outlineLevel="0" collapsed="false">
      <c r="A84" s="0" t="str">
        <f aca="false">""</f>
        <v/>
      </c>
      <c r="B84" s="0" t="str">
        <f aca="false">""</f>
        <v/>
      </c>
      <c r="C84" s="0" t="str">
        <f aca="false">""</f>
        <v/>
      </c>
      <c r="D84" s="0" t="str">
        <f aca="false">""</f>
        <v/>
      </c>
      <c r="E84" s="0" t="str">
        <f aca="false">""</f>
        <v/>
      </c>
      <c r="F84" s="0" t="str">
        <f aca="false">""</f>
        <v/>
      </c>
      <c r="H84" s="0" t="str">
        <f aca="false">""</f>
        <v/>
      </c>
      <c r="I84" s="0" t="str">
        <f aca="false">""</f>
        <v/>
      </c>
      <c r="J84" s="0" t="str">
        <f aca="false">""</f>
        <v/>
      </c>
      <c r="K84" s="0" t="str">
        <f aca="false">""</f>
        <v/>
      </c>
      <c r="L84" s="0" t="str">
        <f aca="false">""</f>
        <v/>
      </c>
    </row>
    <row r="85" customFormat="false" ht="15" hidden="false" customHeight="false" outlineLevel="0" collapsed="false">
      <c r="A85" s="0" t="str">
        <f aca="false">""</f>
        <v/>
      </c>
      <c r="B85" s="0" t="str">
        <f aca="false">""</f>
        <v/>
      </c>
      <c r="C85" s="0" t="str">
        <f aca="false">""</f>
        <v/>
      </c>
      <c r="D85" s="0" t="str">
        <f aca="false">""</f>
        <v/>
      </c>
      <c r="E85" s="0" t="str">
        <f aca="false">""</f>
        <v/>
      </c>
      <c r="F85" s="0" t="str">
        <f aca="false">""</f>
        <v/>
      </c>
      <c r="H85" s="0" t="str">
        <f aca="false">""</f>
        <v/>
      </c>
      <c r="I85" s="0" t="str">
        <f aca="false">""</f>
        <v/>
      </c>
      <c r="J85" s="0" t="str">
        <f aca="false">""</f>
        <v/>
      </c>
      <c r="K85" s="0" t="str">
        <f aca="false">""</f>
        <v/>
      </c>
      <c r="L85" s="0" t="str">
        <f aca="false">""</f>
        <v/>
      </c>
    </row>
    <row r="86" customFormat="false" ht="15" hidden="false" customHeight="false" outlineLevel="0" collapsed="false">
      <c r="A86" s="0" t="str">
        <f aca="false">""</f>
        <v/>
      </c>
      <c r="B86" s="0" t="str">
        <f aca="false">""</f>
        <v/>
      </c>
      <c r="C86" s="0" t="str">
        <f aca="false">""</f>
        <v/>
      </c>
      <c r="D86" s="0" t="str">
        <f aca="false">""</f>
        <v/>
      </c>
      <c r="E86" s="0" t="str">
        <f aca="false">""</f>
        <v/>
      </c>
      <c r="F86" s="0" t="str">
        <f aca="false">""</f>
        <v/>
      </c>
      <c r="H86" s="0" t="str">
        <f aca="false">""</f>
        <v/>
      </c>
      <c r="I86" s="0" t="str">
        <f aca="false">""</f>
        <v/>
      </c>
      <c r="J86" s="0" t="str">
        <f aca="false">""</f>
        <v/>
      </c>
      <c r="K86" s="0" t="str">
        <f aca="false">""</f>
        <v/>
      </c>
      <c r="L86" s="0" t="str">
        <f aca="false">""</f>
        <v/>
      </c>
    </row>
    <row r="87" customFormat="false" ht="15" hidden="false" customHeight="false" outlineLevel="0" collapsed="false">
      <c r="A87" s="0" t="str">
        <f aca="false">""</f>
        <v/>
      </c>
      <c r="B87" s="0" t="str">
        <f aca="false">""</f>
        <v/>
      </c>
      <c r="C87" s="0" t="str">
        <f aca="false">""</f>
        <v/>
      </c>
      <c r="D87" s="0" t="str">
        <f aca="false">""</f>
        <v/>
      </c>
      <c r="E87" s="0" t="str">
        <f aca="false">""</f>
        <v/>
      </c>
      <c r="F87" s="0" t="str">
        <f aca="false">""</f>
        <v/>
      </c>
      <c r="H87" s="0" t="str">
        <f aca="false">""</f>
        <v/>
      </c>
      <c r="I87" s="0" t="str">
        <f aca="false">""</f>
        <v/>
      </c>
      <c r="J87" s="0" t="str">
        <f aca="false">""</f>
        <v/>
      </c>
      <c r="K87" s="0" t="str">
        <f aca="false">""</f>
        <v/>
      </c>
      <c r="L87" s="0" t="str">
        <f aca="false">""</f>
        <v/>
      </c>
    </row>
    <row r="88" customFormat="false" ht="15" hidden="false" customHeight="false" outlineLevel="0" collapsed="false">
      <c r="A88" s="0" t="str">
        <f aca="false">""</f>
        <v/>
      </c>
      <c r="B88" s="0" t="str">
        <f aca="false">""</f>
        <v/>
      </c>
      <c r="C88" s="0" t="str">
        <f aca="false">""</f>
        <v/>
      </c>
      <c r="D88" s="0" t="str">
        <f aca="false">""</f>
        <v/>
      </c>
      <c r="E88" s="0" t="str">
        <f aca="false">""</f>
        <v/>
      </c>
      <c r="F88" s="0" t="str">
        <f aca="false">""</f>
        <v/>
      </c>
      <c r="H88" s="0" t="str">
        <f aca="false">""</f>
        <v/>
      </c>
      <c r="I88" s="0" t="str">
        <f aca="false">""</f>
        <v/>
      </c>
      <c r="J88" s="0" t="str">
        <f aca="false">""</f>
        <v/>
      </c>
      <c r="K88" s="0" t="str">
        <f aca="false">""</f>
        <v/>
      </c>
      <c r="L88" s="0" t="str">
        <f aca="false">""</f>
        <v/>
      </c>
    </row>
    <row r="89" customFormat="false" ht="15" hidden="false" customHeight="false" outlineLevel="0" collapsed="false">
      <c r="A89" s="0" t="str">
        <f aca="false">""</f>
        <v/>
      </c>
      <c r="B89" s="0" t="str">
        <f aca="false">""</f>
        <v/>
      </c>
      <c r="C89" s="0" t="str">
        <f aca="false">""</f>
        <v/>
      </c>
      <c r="D89" s="0" t="str">
        <f aca="false">""</f>
        <v/>
      </c>
      <c r="E89" s="0" t="str">
        <f aca="false">""</f>
        <v/>
      </c>
      <c r="F89" s="0" t="str">
        <f aca="false">""</f>
        <v/>
      </c>
      <c r="H89" s="0" t="str">
        <f aca="false">""</f>
        <v/>
      </c>
      <c r="I89" s="0" t="str">
        <f aca="false">""</f>
        <v/>
      </c>
      <c r="J89" s="0" t="str">
        <f aca="false">""</f>
        <v/>
      </c>
      <c r="K89" s="0" t="str">
        <f aca="false">""</f>
        <v/>
      </c>
      <c r="L89" s="0" t="str">
        <f aca="false">""</f>
        <v/>
      </c>
    </row>
    <row r="90" customFormat="false" ht="15" hidden="false" customHeight="false" outlineLevel="0" collapsed="false">
      <c r="A90" s="0" t="str">
        <f aca="false">""</f>
        <v/>
      </c>
      <c r="B90" s="0" t="str">
        <f aca="false">""</f>
        <v/>
      </c>
      <c r="C90" s="0" t="str">
        <f aca="false">""</f>
        <v/>
      </c>
      <c r="D90" s="0" t="str">
        <f aca="false">""</f>
        <v/>
      </c>
      <c r="E90" s="0" t="str">
        <f aca="false">""</f>
        <v/>
      </c>
      <c r="F90" s="0" t="str">
        <f aca="false">""</f>
        <v/>
      </c>
      <c r="H90" s="0" t="str">
        <f aca="false">""</f>
        <v/>
      </c>
      <c r="I90" s="0" t="str">
        <f aca="false">""</f>
        <v/>
      </c>
      <c r="J90" s="0" t="str">
        <f aca="false">""</f>
        <v/>
      </c>
      <c r="K90" s="0" t="str">
        <f aca="false">""</f>
        <v/>
      </c>
      <c r="L90" s="0" t="str">
        <f aca="false">""</f>
        <v/>
      </c>
    </row>
    <row r="91" customFormat="false" ht="15" hidden="false" customHeight="false" outlineLevel="0" collapsed="false">
      <c r="A91" s="0" t="str">
        <f aca="false">""</f>
        <v/>
      </c>
      <c r="B91" s="0" t="str">
        <f aca="false">""</f>
        <v/>
      </c>
      <c r="C91" s="0" t="str">
        <f aca="false">""</f>
        <v/>
      </c>
      <c r="D91" s="0" t="str">
        <f aca="false">""</f>
        <v/>
      </c>
      <c r="E91" s="0" t="str">
        <f aca="false">""</f>
        <v/>
      </c>
      <c r="F91" s="0" t="str">
        <f aca="false">""</f>
        <v/>
      </c>
      <c r="H91" s="0" t="str">
        <f aca="false">""</f>
        <v/>
      </c>
      <c r="I91" s="0" t="str">
        <f aca="false">""</f>
        <v/>
      </c>
      <c r="J91" s="0" t="str">
        <f aca="false">""</f>
        <v/>
      </c>
      <c r="K91" s="0" t="str">
        <f aca="false">""</f>
        <v/>
      </c>
      <c r="L91" s="0" t="str">
        <f aca="false">""</f>
        <v/>
      </c>
    </row>
    <row r="92" customFormat="false" ht="15" hidden="false" customHeight="false" outlineLevel="0" collapsed="false">
      <c r="A92" s="0" t="str">
        <f aca="false">""</f>
        <v/>
      </c>
      <c r="B92" s="0" t="str">
        <f aca="false">""</f>
        <v/>
      </c>
      <c r="C92" s="0" t="str">
        <f aca="false">""</f>
        <v/>
      </c>
      <c r="D92" s="0" t="str">
        <f aca="false">""</f>
        <v/>
      </c>
      <c r="E92" s="0" t="str">
        <f aca="false">""</f>
        <v/>
      </c>
      <c r="F92" s="0" t="str">
        <f aca="false">""</f>
        <v/>
      </c>
      <c r="H92" s="0" t="str">
        <f aca="false">""</f>
        <v/>
      </c>
      <c r="I92" s="0" t="str">
        <f aca="false">""</f>
        <v/>
      </c>
      <c r="J92" s="0" t="str">
        <f aca="false">""</f>
        <v/>
      </c>
      <c r="K92" s="0" t="str">
        <f aca="false">""</f>
        <v/>
      </c>
      <c r="L92" s="0" t="str">
        <f aca="false">""</f>
        <v/>
      </c>
    </row>
    <row r="93" customFormat="false" ht="15" hidden="false" customHeight="false" outlineLevel="0" collapsed="false">
      <c r="A93" s="0" t="str">
        <f aca="false">""</f>
        <v/>
      </c>
      <c r="B93" s="0" t="str">
        <f aca="false">""</f>
        <v/>
      </c>
      <c r="C93" s="0" t="str">
        <f aca="false">""</f>
        <v/>
      </c>
      <c r="D93" s="0" t="str">
        <f aca="false">""</f>
        <v/>
      </c>
      <c r="E93" s="0" t="str">
        <f aca="false">""</f>
        <v/>
      </c>
      <c r="F93" s="0" t="str">
        <f aca="false">""</f>
        <v/>
      </c>
      <c r="H93" s="0" t="str">
        <f aca="false">""</f>
        <v/>
      </c>
      <c r="I93" s="0" t="str">
        <f aca="false">""</f>
        <v/>
      </c>
      <c r="J93" s="0" t="str">
        <f aca="false">""</f>
        <v/>
      </c>
      <c r="K93" s="0" t="str">
        <f aca="false">""</f>
        <v/>
      </c>
      <c r="L93" s="0" t="str">
        <f aca="false">""</f>
        <v/>
      </c>
    </row>
    <row r="94" customFormat="false" ht="15" hidden="false" customHeight="false" outlineLevel="0" collapsed="false">
      <c r="A94" s="0" t="str">
        <f aca="false">""</f>
        <v/>
      </c>
      <c r="B94" s="0" t="str">
        <f aca="false">""</f>
        <v/>
      </c>
      <c r="C94" s="0" t="str">
        <f aca="false">""</f>
        <v/>
      </c>
      <c r="D94" s="0" t="str">
        <f aca="false">""</f>
        <v/>
      </c>
      <c r="E94" s="0" t="str">
        <f aca="false">""</f>
        <v/>
      </c>
      <c r="F94" s="0" t="str">
        <f aca="false">""</f>
        <v/>
      </c>
      <c r="H94" s="0" t="str">
        <f aca="false">""</f>
        <v/>
      </c>
      <c r="I94" s="0" t="str">
        <f aca="false">""</f>
        <v/>
      </c>
      <c r="J94" s="0" t="str">
        <f aca="false">""</f>
        <v/>
      </c>
      <c r="K94" s="0" t="str">
        <f aca="false">""</f>
        <v/>
      </c>
      <c r="L94" s="0" t="str">
        <f aca="false">""</f>
        <v/>
      </c>
    </row>
    <row r="95" customFormat="false" ht="15" hidden="false" customHeight="false" outlineLevel="0" collapsed="false">
      <c r="A95" s="0" t="str">
        <f aca="false">""</f>
        <v/>
      </c>
      <c r="B95" s="0" t="str">
        <f aca="false">""</f>
        <v/>
      </c>
      <c r="C95" s="0" t="str">
        <f aca="false">""</f>
        <v/>
      </c>
      <c r="D95" s="0" t="str">
        <f aca="false">""</f>
        <v/>
      </c>
      <c r="E95" s="0" t="str">
        <f aca="false">""</f>
        <v/>
      </c>
      <c r="F95" s="0" t="str">
        <f aca="false">""</f>
        <v/>
      </c>
      <c r="H95" s="0" t="str">
        <f aca="false">""</f>
        <v/>
      </c>
      <c r="I95" s="0" t="str">
        <f aca="false">""</f>
        <v/>
      </c>
      <c r="J95" s="0" t="str">
        <f aca="false">""</f>
        <v/>
      </c>
      <c r="K95" s="0" t="str">
        <f aca="false">""</f>
        <v/>
      </c>
      <c r="L95" s="0" t="str">
        <f aca="false">""</f>
        <v/>
      </c>
    </row>
    <row r="96" customFormat="false" ht="15" hidden="false" customHeight="false" outlineLevel="0" collapsed="false">
      <c r="A96" s="0" t="str">
        <f aca="false">""</f>
        <v/>
      </c>
      <c r="B96" s="0" t="str">
        <f aca="false">""</f>
        <v/>
      </c>
      <c r="C96" s="0" t="str">
        <f aca="false">""</f>
        <v/>
      </c>
      <c r="D96" s="0" t="str">
        <f aca="false">""</f>
        <v/>
      </c>
      <c r="E96" s="0" t="str">
        <f aca="false">""</f>
        <v/>
      </c>
      <c r="F96" s="0" t="str">
        <f aca="false">""</f>
        <v/>
      </c>
      <c r="H96" s="0" t="str">
        <f aca="false">""</f>
        <v/>
      </c>
      <c r="I96" s="0" t="str">
        <f aca="false">""</f>
        <v/>
      </c>
      <c r="J96" s="0" t="str">
        <f aca="false">""</f>
        <v/>
      </c>
      <c r="K96" s="0" t="str">
        <f aca="false">""</f>
        <v/>
      </c>
      <c r="L96" s="0" t="str">
        <f aca="false">""</f>
        <v/>
      </c>
    </row>
    <row r="97" customFormat="false" ht="15" hidden="false" customHeight="false" outlineLevel="0" collapsed="false">
      <c r="A97" s="0" t="str">
        <f aca="false">""</f>
        <v/>
      </c>
      <c r="B97" s="0" t="str">
        <f aca="false">""</f>
        <v/>
      </c>
      <c r="C97" s="0" t="str">
        <f aca="false">""</f>
        <v/>
      </c>
      <c r="D97" s="0" t="str">
        <f aca="false">""</f>
        <v/>
      </c>
      <c r="E97" s="0" t="str">
        <f aca="false">""</f>
        <v/>
      </c>
      <c r="F97" s="0" t="str">
        <f aca="false">""</f>
        <v/>
      </c>
      <c r="H97" s="0" t="str">
        <f aca="false">""</f>
        <v/>
      </c>
      <c r="I97" s="0" t="str">
        <f aca="false">""</f>
        <v/>
      </c>
      <c r="J97" s="0" t="str">
        <f aca="false">""</f>
        <v/>
      </c>
      <c r="K97" s="0" t="str">
        <f aca="false">""</f>
        <v/>
      </c>
      <c r="L97" s="0" t="str">
        <f aca="false">""</f>
        <v/>
      </c>
    </row>
    <row r="98" customFormat="false" ht="15" hidden="false" customHeight="false" outlineLevel="0" collapsed="false">
      <c r="A98" s="0" t="str">
        <f aca="false">""</f>
        <v/>
      </c>
      <c r="B98" s="0" t="str">
        <f aca="false">""</f>
        <v/>
      </c>
      <c r="C98" s="0" t="str">
        <f aca="false">""</f>
        <v/>
      </c>
      <c r="D98" s="0" t="str">
        <f aca="false">""</f>
        <v/>
      </c>
      <c r="E98" s="0" t="str">
        <f aca="false">""</f>
        <v/>
      </c>
      <c r="F98" s="0" t="str">
        <f aca="false">""</f>
        <v/>
      </c>
      <c r="H98" s="0" t="str">
        <f aca="false">""</f>
        <v/>
      </c>
      <c r="I98" s="0" t="str">
        <f aca="false">""</f>
        <v/>
      </c>
      <c r="J98" s="0" t="str">
        <f aca="false">""</f>
        <v/>
      </c>
      <c r="K98" s="0" t="str">
        <f aca="false">""</f>
        <v/>
      </c>
      <c r="L98" s="0" t="str">
        <f aca="false">""</f>
        <v/>
      </c>
    </row>
    <row r="99" customFormat="false" ht="15" hidden="false" customHeight="false" outlineLevel="0" collapsed="false">
      <c r="A99" s="0" t="str">
        <f aca="false">""</f>
        <v/>
      </c>
      <c r="B99" s="0" t="str">
        <f aca="false">""</f>
        <v/>
      </c>
      <c r="C99" s="0" t="str">
        <f aca="false">""</f>
        <v/>
      </c>
      <c r="D99" s="0" t="str">
        <f aca="false">""</f>
        <v/>
      </c>
      <c r="E99" s="0" t="str">
        <f aca="false">""</f>
        <v/>
      </c>
      <c r="F99" s="0" t="str">
        <f aca="false">""</f>
        <v/>
      </c>
      <c r="H99" s="0" t="str">
        <f aca="false">""</f>
        <v/>
      </c>
      <c r="I99" s="0" t="str">
        <f aca="false">""</f>
        <v/>
      </c>
      <c r="J99" s="0" t="str">
        <f aca="false">""</f>
        <v/>
      </c>
      <c r="K99" s="0" t="str">
        <f aca="false">""</f>
        <v/>
      </c>
      <c r="L99" s="0" t="str">
        <f aca="false">""</f>
        <v/>
      </c>
    </row>
    <row r="100" customFormat="false" ht="15" hidden="false" customHeight="false" outlineLevel="0" collapsed="false">
      <c r="A100" s="0" t="str">
        <f aca="false">""</f>
        <v/>
      </c>
      <c r="B100" s="0" t="str">
        <f aca="false">""</f>
        <v/>
      </c>
      <c r="C100" s="0" t="str">
        <f aca="false">""</f>
        <v/>
      </c>
      <c r="D100" s="0" t="str">
        <f aca="false">""</f>
        <v/>
      </c>
      <c r="E100" s="0" t="str">
        <f aca="false">""</f>
        <v/>
      </c>
      <c r="F100" s="0" t="str">
        <f aca="false">""</f>
        <v/>
      </c>
      <c r="H100" s="0" t="str">
        <f aca="false">""</f>
        <v/>
      </c>
      <c r="I100" s="0" t="str">
        <f aca="false">""</f>
        <v/>
      </c>
      <c r="J100" s="0" t="str">
        <f aca="false">""</f>
        <v/>
      </c>
      <c r="K100" s="0" t="str">
        <f aca="false">""</f>
        <v/>
      </c>
      <c r="L100" s="0" t="str">
        <f aca="false">""</f>
        <v/>
      </c>
    </row>
    <row r="101" customFormat="false" ht="15" hidden="false" customHeight="false" outlineLevel="0" collapsed="false">
      <c r="A101" s="0" t="str">
        <f aca="false">""</f>
        <v/>
      </c>
      <c r="B101" s="0" t="str">
        <f aca="false">""</f>
        <v/>
      </c>
      <c r="C101" s="0" t="str">
        <f aca="false">""</f>
        <v/>
      </c>
      <c r="D101" s="0" t="str">
        <f aca="false">""</f>
        <v/>
      </c>
      <c r="E101" s="0" t="str">
        <f aca="false">""</f>
        <v/>
      </c>
      <c r="F101" s="0" t="str">
        <f aca="false">""</f>
        <v/>
      </c>
      <c r="H101" s="0" t="str">
        <f aca="false">""</f>
        <v/>
      </c>
      <c r="I101" s="0" t="str">
        <f aca="false">""</f>
        <v/>
      </c>
      <c r="J101" s="0" t="str">
        <f aca="false">""</f>
        <v/>
      </c>
      <c r="K101" s="0" t="str">
        <f aca="false">""</f>
        <v/>
      </c>
      <c r="L101" s="0" t="str">
        <f aca="false">""</f>
        <v/>
      </c>
    </row>
  </sheetData>
  <mergeCells count="1">
    <mergeCell ref="A1:L1"/>
  </mergeCells>
  <conditionalFormatting sqref="C44:C48">
    <cfRule type="expression" priority="2" aboveAverage="0" equalAverage="0" bottom="0" percent="0" rank="0" text="" dxfId="0">
      <formula>$C44="Conforme"</formula>
    </cfRule>
    <cfRule type="expression" priority="3" aboveAverage="0" equalAverage="0" bottom="0" percent="0" rank="0" text="" dxfId="1">
      <formula>OR($C44="À corriger",$C44="À vérifier")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4" min="3" style="0" width="25"/>
    <col collapsed="false" customWidth="true" hidden="false" outlineLevel="0" max="5" min="5" style="0" width="21"/>
    <col collapsed="false" customWidth="true" hidden="false" outlineLevel="0" max="6" min="6" style="0" width="16"/>
    <col collapsed="false" customWidth="true" hidden="false" outlineLevel="0" max="8" min="7" style="0" width="18"/>
    <col collapsed="false" customWidth="true" hidden="false" outlineLevel="0" max="9" min="9" style="0" width="20"/>
    <col collapsed="false" customWidth="true" hidden="false" outlineLevel="0" max="12" min="10" style="0" width="17"/>
    <col collapsed="false" customWidth="true" hidden="false" outlineLevel="0" max="14" min="13" style="0" width="18"/>
  </cols>
  <sheetData>
    <row r="1" customFormat="false" ht="25.5" hidden="false" customHeight="true" outlineLevel="0" collapsed="false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08.95" hidden="false" customHeight="false" outlineLevel="0" collapsed="false">
      <c r="A2" s="2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" hidden="false" customHeight="false" outlineLevel="0" collapsed="false">
      <c r="L3" s="4" t="s">
        <v>40</v>
      </c>
      <c r="M3" s="5" t="n">
        <f aca="true">TODAY()</f>
        <v>46261</v>
      </c>
      <c r="N3" s="6"/>
    </row>
    <row r="5" customFormat="false" ht="15" hidden="false" customHeight="false" outlineLevel="0" collapsed="false">
      <c r="A5" s="7" t="s">
        <v>23</v>
      </c>
      <c r="B5" s="7" t="s">
        <v>18</v>
      </c>
      <c r="C5" s="7" t="s">
        <v>41</v>
      </c>
      <c r="D5" s="7" t="s">
        <v>42</v>
      </c>
      <c r="E5" s="7" t="s">
        <v>43</v>
      </c>
      <c r="F5" s="7" t="s">
        <v>44</v>
      </c>
      <c r="G5" s="7" t="s">
        <v>45</v>
      </c>
      <c r="H5" s="7" t="s">
        <v>21</v>
      </c>
      <c r="I5" s="7" t="s">
        <v>46</v>
      </c>
      <c r="J5" s="7" t="s">
        <v>47</v>
      </c>
      <c r="K5" s="7" t="s">
        <v>48</v>
      </c>
      <c r="L5" s="7" t="s">
        <v>49</v>
      </c>
      <c r="M5" s="7" t="s">
        <v>50</v>
      </c>
      <c r="N5" s="7" t="s">
        <v>51</v>
      </c>
    </row>
    <row r="6" customFormat="false" ht="15" hidden="false" customHeight="false" outlineLevel="0" collapsed="false">
      <c r="A6" s="34" t="s">
        <v>52</v>
      </c>
      <c r="B6" s="34" t="s">
        <v>53</v>
      </c>
      <c r="C6" s="34" t="s">
        <v>54</v>
      </c>
      <c r="D6" s="34" t="s">
        <v>55</v>
      </c>
      <c r="E6" s="34" t="s">
        <v>56</v>
      </c>
      <c r="F6" s="35" t="n">
        <v>46020</v>
      </c>
      <c r="G6" s="36" t="n">
        <v>48900</v>
      </c>
      <c r="H6" s="34" t="s">
        <v>57</v>
      </c>
      <c r="I6" s="34" t="s">
        <v>58</v>
      </c>
      <c r="J6" s="37" t="n">
        <v>68450</v>
      </c>
      <c r="K6" s="34" t="s">
        <v>59</v>
      </c>
      <c r="L6" s="27" t="n">
        <f aca="false">IF($A6="","",IF(COUNTIFS('Registre entretien'!$B$6:$B$105,$A6,'Registre entretien'!$H$6:$H$105,"Terminé")=0,"",_xlfn.MAXIFS('Registre entretien'!$G$6:$G$105,'Registre entretien'!$B$6:$B$105,$A6,'Registre entretien'!$H$6:$H$105,"Terminé")))</f>
        <v>46081</v>
      </c>
      <c r="M6" s="27" t="n">
        <f aca="false">IF($A6="","",IF(COUNTIFS('Registre entretien'!$B$6:$B$105,$A6,'Registre entretien'!$H$6:$H$105,"&lt;&gt;Terminé",'Registre entretien'!$H$6:$H$105,"&lt;&gt;Annulé")=0,"",_xlfn.MINIFS('Registre entretien'!$F$6:$F$105,'Registre entretien'!$B$6:$B$105,$A6,'Registre entretien'!$H$6:$H$105,"&lt;&gt;Terminé",'Registre entretien'!$H$6:$H$105,"&lt;&gt;Annulé")))</f>
        <v>46252</v>
      </c>
      <c r="N6" s="29" t="str">
        <f aca="true">IF($A6="","",IF($H6="Retiré","Retiré",IF($M6="","Aucune échéance",IF($M6&lt;TODAY(),"Échu",IF($M6&lt;=TODAY()+Paramètres!$B$9,"À planifier","À jour")))))</f>
        <v>Échu</v>
      </c>
    </row>
    <row r="7" customFormat="false" ht="15" hidden="false" customHeight="false" outlineLevel="0" collapsed="false">
      <c r="A7" s="34" t="s">
        <v>60</v>
      </c>
      <c r="B7" s="34" t="s">
        <v>61</v>
      </c>
      <c r="C7" s="34" t="s">
        <v>62</v>
      </c>
      <c r="D7" s="34" t="s">
        <v>63</v>
      </c>
      <c r="E7" s="34" t="s">
        <v>64</v>
      </c>
      <c r="F7" s="35" t="n">
        <v>46080</v>
      </c>
      <c r="G7" s="36" t="n">
        <v>429.99</v>
      </c>
      <c r="H7" s="34" t="s">
        <v>57</v>
      </c>
      <c r="I7" s="34" t="s">
        <v>65</v>
      </c>
      <c r="J7" s="37" t="n">
        <v>215</v>
      </c>
      <c r="K7" s="34" t="s">
        <v>66</v>
      </c>
      <c r="L7" s="27" t="n">
        <f aca="false">IF($A7="","",IF(COUNTIFS('Registre entretien'!$B$6:$B$105,$A7,'Registre entretien'!$H$6:$H$105,"Terminé")=0,"",_xlfn.MAXIFS('Registre entretien'!$G$6:$G$105,'Registre entretien'!$B$6:$B$105,$A7,'Registre entretien'!$H$6:$H$105,"Terminé")))</f>
        <v>46140</v>
      </c>
      <c r="M7" s="27" t="str">
        <f aca="false">IF($A7="","",IF(COUNTIFS('Registre entretien'!$B$6:$B$105,$A7,'Registre entretien'!$H$6:$H$105,"&lt;&gt;Terminé",'Registre entretien'!$H$6:$H$105,"&lt;&gt;Annulé")=0,"",_xlfn.MINIFS('Registre entretien'!$F$6:$F$105,'Registre entretien'!$B$6:$B$105,$A7,'Registre entretien'!$H$6:$H$105,"&lt;&gt;Terminé",'Registre entretien'!$H$6:$H$105,"&lt;&gt;Annulé")))</f>
        <v/>
      </c>
      <c r="N7" s="29" t="str">
        <f aca="true">IF($A7="","",IF($H7="Retiré","Retiré",IF($M7="","Aucune échéance",IF($M7&lt;TODAY(),"Échu",IF($M7&lt;=TODAY()+Paramètres!$B$9,"À planifier","À jour")))))</f>
        <v>Aucune échéance</v>
      </c>
    </row>
    <row r="8" customFormat="false" ht="15" hidden="false" customHeight="false" outlineLevel="0" collapsed="false">
      <c r="A8" s="34" t="s">
        <v>67</v>
      </c>
      <c r="B8" s="34" t="s">
        <v>68</v>
      </c>
      <c r="C8" s="34" t="s">
        <v>69</v>
      </c>
      <c r="D8" s="34" t="s">
        <v>70</v>
      </c>
      <c r="E8" s="34" t="s">
        <v>71</v>
      </c>
      <c r="F8" s="35" t="n">
        <v>45960</v>
      </c>
      <c r="G8" s="36" t="n">
        <v>1249</v>
      </c>
      <c r="H8" s="34" t="s">
        <v>57</v>
      </c>
      <c r="I8" s="34" t="s">
        <v>72</v>
      </c>
      <c r="J8" s="37" t="n">
        <v>640</v>
      </c>
      <c r="K8" s="34" t="s">
        <v>66</v>
      </c>
      <c r="L8" s="27" t="str">
        <f aca="false">IF($A8="","",IF(COUNTIFS('Registre entretien'!$B$6:$B$105,$A8,'Registre entretien'!$H$6:$H$105,"Terminé")=0,"",_xlfn.MAXIFS('Registre entretien'!$G$6:$G$105,'Registre entretien'!$B$6:$B$105,$A8,'Registre entretien'!$H$6:$H$105,"Terminé")))</f>
        <v/>
      </c>
      <c r="M8" s="27" t="n">
        <f aca="false">IF($A8="","",IF(COUNTIFS('Registre entretien'!$B$6:$B$105,$A8,'Registre entretien'!$H$6:$H$105,"&lt;&gt;Terminé",'Registre entretien'!$H$6:$H$105,"&lt;&gt;Annulé")=0,"",_xlfn.MINIFS('Registre entretien'!$F$6:$F$105,'Registre entretien'!$B$6:$B$105,$A8,'Registre entretien'!$H$6:$H$105,"&lt;&gt;Terminé",'Registre entretien'!$H$6:$H$105,"&lt;&gt;Annulé")))</f>
        <v>46270</v>
      </c>
      <c r="N8" s="29" t="str">
        <f aca="true">IF($A8="","",IF($H8="Retiré","Retiré",IF($M8="","Aucune échéance",IF($M8&lt;TODAY(),"Échu",IF($M8&lt;=TODAY()+Paramètres!$B$9,"À planifier","À jour")))))</f>
        <v>À planifier</v>
      </c>
    </row>
    <row r="9" customFormat="false" ht="15" hidden="false" customHeight="false" outlineLevel="0" collapsed="false">
      <c r="A9" s="34" t="s">
        <v>73</v>
      </c>
      <c r="B9" s="34" t="s">
        <v>74</v>
      </c>
      <c r="C9" s="34" t="s">
        <v>75</v>
      </c>
      <c r="D9" s="34" t="s">
        <v>76</v>
      </c>
      <c r="E9" s="34" t="s">
        <v>77</v>
      </c>
      <c r="F9" s="35" t="n">
        <v>46110</v>
      </c>
      <c r="G9" s="36" t="n">
        <v>1599.99</v>
      </c>
      <c r="H9" s="34" t="s">
        <v>57</v>
      </c>
      <c r="I9" s="34" t="s">
        <v>78</v>
      </c>
      <c r="J9" s="37" t="n">
        <v>0</v>
      </c>
      <c r="K9" s="34" t="s">
        <v>79</v>
      </c>
      <c r="L9" s="27" t="n">
        <f aca="false">IF($A9="","",IF(COUNTIFS('Registre entretien'!$B$6:$B$105,$A9,'Registre entretien'!$H$6:$H$105,"Terminé")=0,"",_xlfn.MAXIFS('Registre entretien'!$G$6:$G$105,'Registre entretien'!$B$6:$B$105,$A9,'Registre entretien'!$H$6:$H$105,"Terminé")))</f>
        <v>46200</v>
      </c>
      <c r="M9" s="27" t="str">
        <f aca="false">IF($A9="","",IF(COUNTIFS('Registre entretien'!$B$6:$B$105,$A9,'Registre entretien'!$H$6:$H$105,"&lt;&gt;Terminé",'Registre entretien'!$H$6:$H$105,"&lt;&gt;Annulé")=0,"",_xlfn.MINIFS('Registre entretien'!$F$6:$F$105,'Registre entretien'!$B$6:$B$105,$A9,'Registre entretien'!$H$6:$H$105,"&lt;&gt;Terminé",'Registre entretien'!$H$6:$H$105,"&lt;&gt;Annulé")))</f>
        <v/>
      </c>
      <c r="N9" s="29" t="str">
        <f aca="true">IF($A9="","",IF($H9="Retiré","Retiré",IF($M9="","Aucune échéance",IF($M9&lt;TODAY(),"Échu",IF($M9&lt;=TODAY()+Paramètres!$B$9,"À planifier","À jour")))))</f>
        <v>Aucune échéance</v>
      </c>
    </row>
    <row r="10" customFormat="false" ht="15" hidden="false" customHeight="false" outlineLevel="0" collapsed="false">
      <c r="A10" s="34" t="s">
        <v>80</v>
      </c>
      <c r="B10" s="34" t="s">
        <v>81</v>
      </c>
      <c r="C10" s="34" t="s">
        <v>69</v>
      </c>
      <c r="D10" s="34" t="s">
        <v>82</v>
      </c>
      <c r="E10" s="34" t="s">
        <v>83</v>
      </c>
      <c r="F10" s="35" t="n">
        <v>45930</v>
      </c>
      <c r="G10" s="36" t="n">
        <v>5499</v>
      </c>
      <c r="H10" s="34" t="s">
        <v>84</v>
      </c>
      <c r="I10" s="34" t="s">
        <v>85</v>
      </c>
      <c r="J10" s="37" t="n">
        <v>1120</v>
      </c>
      <c r="K10" s="34" t="s">
        <v>66</v>
      </c>
      <c r="L10" s="27" t="str">
        <f aca="false">IF($A10="","",IF(COUNTIFS('Registre entretien'!$B$6:$B$105,$A10,'Registre entretien'!$H$6:$H$105,"Terminé")=0,"",_xlfn.MAXIFS('Registre entretien'!$G$6:$G$105,'Registre entretien'!$B$6:$B$105,$A10,'Registre entretien'!$H$6:$H$105,"Terminé")))</f>
        <v/>
      </c>
      <c r="M10" s="27" t="n">
        <f aca="false">IF($A10="","",IF(COUNTIFS('Registre entretien'!$B$6:$B$105,$A10,'Registre entretien'!$H$6:$H$105,"&lt;&gt;Terminé",'Registre entretien'!$H$6:$H$105,"&lt;&gt;Annulé")=0,"",_xlfn.MINIFS('Registre entretien'!$F$6:$F$105,'Registre entretien'!$B$6:$B$105,$A10,'Registre entretien'!$H$6:$H$105,"&lt;&gt;Terminé",'Registre entretien'!$H$6:$H$105,"&lt;&gt;Annulé")))</f>
        <v>46255</v>
      </c>
      <c r="N10" s="29" t="str">
        <f aca="true">IF($A10="","",IF($H10="Retiré","Retiré",IF($M10="","Aucune échéance",IF($M10&lt;TODAY(),"Échu",IF($M10&lt;=TODAY()+Paramètres!$B$9,"À planifier","À jour")))))</f>
        <v>Échu</v>
      </c>
    </row>
    <row r="11" customFormat="false" ht="15" hidden="false" customHeight="false" outlineLevel="0" collapsed="false">
      <c r="A11" s="34" t="s">
        <v>86</v>
      </c>
      <c r="B11" s="34" t="s">
        <v>87</v>
      </c>
      <c r="C11" s="34" t="s">
        <v>88</v>
      </c>
      <c r="D11" s="34" t="s">
        <v>89</v>
      </c>
      <c r="E11" s="34" t="s">
        <v>90</v>
      </c>
      <c r="F11" s="35" t="n">
        <v>46050</v>
      </c>
      <c r="G11" s="36" t="n">
        <v>689</v>
      </c>
      <c r="H11" s="34" t="s">
        <v>57</v>
      </c>
      <c r="I11" s="34" t="s">
        <v>91</v>
      </c>
      <c r="J11" s="37" t="n">
        <v>0</v>
      </c>
      <c r="K11" s="34" t="s">
        <v>79</v>
      </c>
      <c r="L11" s="27" t="str">
        <f aca="false">IF($A11="","",IF(COUNTIFS('Registre entretien'!$B$6:$B$105,$A11,'Registre entretien'!$H$6:$H$105,"Terminé")=0,"",_xlfn.MAXIFS('Registre entretien'!$G$6:$G$105,'Registre entretien'!$B$6:$B$105,$A11,'Registre entretien'!$H$6:$H$105,"Terminé")))</f>
        <v/>
      </c>
      <c r="M11" s="27" t="n">
        <f aca="false">IF($A11="","",IF(COUNTIFS('Registre entretien'!$B$6:$B$105,$A11,'Registre entretien'!$H$6:$H$105,"&lt;&gt;Terminé",'Registre entretien'!$H$6:$H$105,"&lt;&gt;Annulé")=0,"",_xlfn.MINIFS('Registre entretien'!$F$6:$F$105,'Registre entretien'!$B$6:$B$105,$A11,'Registre entretien'!$H$6:$H$105,"&lt;&gt;Terminé",'Registre entretien'!$H$6:$H$105,"&lt;&gt;Annulé")))</f>
        <v>46285</v>
      </c>
      <c r="N11" s="29" t="str">
        <f aca="true">IF($A11="","",IF($H11="Retiré","Retiré",IF($M11="","Aucune échéance",IF($M11&lt;TODAY(),"Échu",IF($M11&lt;=TODAY()+Paramètres!$B$9,"À planifier","À jour")))))</f>
        <v>À planifier</v>
      </c>
    </row>
    <row r="12" customFormat="false" ht="15" hidden="false" customHeight="false" outlineLevel="0" collapsed="false">
      <c r="A12" s="34" t="s">
        <v>92</v>
      </c>
      <c r="B12" s="34" t="s">
        <v>93</v>
      </c>
      <c r="C12" s="34" t="s">
        <v>62</v>
      </c>
      <c r="D12" s="34" t="s">
        <v>94</v>
      </c>
      <c r="E12" s="34" t="s">
        <v>95</v>
      </c>
      <c r="F12" s="35" t="n">
        <v>46140</v>
      </c>
      <c r="G12" s="36" t="n">
        <v>279.99</v>
      </c>
      <c r="H12" s="34" t="s">
        <v>57</v>
      </c>
      <c r="I12" s="34" t="s">
        <v>65</v>
      </c>
      <c r="J12" s="37" t="n">
        <v>85</v>
      </c>
      <c r="K12" s="34" t="s">
        <v>66</v>
      </c>
      <c r="L12" s="27" t="n">
        <f aca="false">IF($A12="","",IF(COUNTIFS('Registre entretien'!$B$6:$B$105,$A12,'Registre entretien'!$H$6:$H$105,"Terminé")=0,"",_xlfn.MAXIFS('Registre entretien'!$G$6:$G$105,'Registre entretien'!$B$6:$B$105,$A12,'Registre entretien'!$H$6:$H$105,"Terminé")))</f>
        <v>46161</v>
      </c>
      <c r="M12" s="27" t="str">
        <f aca="false">IF($A12="","",IF(COUNTIFS('Registre entretien'!$B$6:$B$105,$A12,'Registre entretien'!$H$6:$H$105,"&lt;&gt;Terminé",'Registre entretien'!$H$6:$H$105,"&lt;&gt;Annulé")=0,"",_xlfn.MINIFS('Registre entretien'!$F$6:$F$105,'Registre entretien'!$B$6:$B$105,$A12,'Registre entretien'!$H$6:$H$105,"&lt;&gt;Terminé",'Registre entretien'!$H$6:$H$105,"&lt;&gt;Annulé")))</f>
        <v/>
      </c>
      <c r="N12" s="29" t="str">
        <f aca="true">IF($A12="","",IF($H12="Retiré","Retiré",IF($M12="","Aucune échéance",IF($M12&lt;TODAY(),"Échu",IF($M12&lt;=TODAY()+Paramètres!$B$9,"À planifier","À jour")))))</f>
        <v>Aucune échéance</v>
      </c>
    </row>
    <row r="13" customFormat="false" ht="15" hidden="false" customHeight="false" outlineLevel="0" collapsed="false">
      <c r="A13" s="34" t="s">
        <v>96</v>
      </c>
      <c r="B13" s="34" t="s">
        <v>97</v>
      </c>
      <c r="C13" s="34" t="s">
        <v>98</v>
      </c>
      <c r="D13" s="34" t="s">
        <v>99</v>
      </c>
      <c r="E13" s="34" t="s">
        <v>100</v>
      </c>
      <c r="F13" s="35" t="n">
        <v>45990</v>
      </c>
      <c r="G13" s="36" t="n">
        <v>749.99</v>
      </c>
      <c r="H13" s="34" t="s">
        <v>101</v>
      </c>
      <c r="I13" s="34" t="s">
        <v>78</v>
      </c>
      <c r="J13" s="37" t="n">
        <v>0</v>
      </c>
      <c r="K13" s="34" t="s">
        <v>79</v>
      </c>
      <c r="L13" s="27" t="n">
        <f aca="false">IF($A13="","",IF(COUNTIFS('Registre entretien'!$B$6:$B$105,$A13,'Registre entretien'!$H$6:$H$105,"Terminé")=0,"",_xlfn.MAXIFS('Registre entretien'!$G$6:$G$105,'Registre entretien'!$B$6:$B$105,$A13,'Registre entretien'!$H$6:$H$105,"Terminé")))</f>
        <v>46132</v>
      </c>
      <c r="M13" s="27" t="str">
        <f aca="false">IF($A13="","",IF(COUNTIFS('Registre entretien'!$B$6:$B$105,$A13,'Registre entretien'!$H$6:$H$105,"&lt;&gt;Terminé",'Registre entretien'!$H$6:$H$105,"&lt;&gt;Annulé")=0,"",_xlfn.MINIFS('Registre entretien'!$F$6:$F$105,'Registre entretien'!$B$6:$B$105,$A13,'Registre entretien'!$H$6:$H$105,"&lt;&gt;Terminé",'Registre entretien'!$H$6:$H$105,"&lt;&gt;Annulé")))</f>
        <v/>
      </c>
      <c r="N13" s="29" t="str">
        <f aca="true">IF($A13="","",IF($H13="Retiré","Retiré",IF($M13="","Aucune échéance",IF($M13&lt;TODAY(),"Échu",IF($M13&lt;=TODAY()+Paramètres!$B$9,"À planifier","À jour")))))</f>
        <v>Aucune échéance</v>
      </c>
    </row>
    <row r="14" customFormat="false" ht="15" hidden="false" customHeight="false" outlineLevel="0" collapsed="false">
      <c r="A14" s="34"/>
      <c r="B14" s="34"/>
      <c r="C14" s="34"/>
      <c r="D14" s="34"/>
      <c r="E14" s="34"/>
      <c r="F14" s="35"/>
      <c r="G14" s="36"/>
      <c r="H14" s="34"/>
      <c r="I14" s="34"/>
      <c r="J14" s="37"/>
      <c r="K14" s="34"/>
      <c r="L14" s="27" t="str">
        <f aca="false">IF($A14="","",IF(COUNTIFS('Registre entretien'!$B$6:$B$105,$A14,'Registre entretien'!$H$6:$H$105,"Terminé")=0,"",_xlfn.MAXIFS('Registre entretien'!$G$6:$G$105,'Registre entretien'!$B$6:$B$105,$A14,'Registre entretien'!$H$6:$H$105,"Terminé")))</f>
        <v/>
      </c>
      <c r="M14" s="27" t="str">
        <f aca="false">IF($A14="","",IF(COUNTIFS('Registre entretien'!$B$6:$B$105,$A14,'Registre entretien'!$H$6:$H$105,"&lt;&gt;Terminé",'Registre entretien'!$H$6:$H$105,"&lt;&gt;Annulé")=0,"",_xlfn.MINIFS('Registre entretien'!$F$6:$F$105,'Registre entretien'!$B$6:$B$105,$A14,'Registre entretien'!$H$6:$H$105,"&lt;&gt;Terminé",'Registre entretien'!$H$6:$H$105,"&lt;&gt;Annulé")))</f>
        <v/>
      </c>
      <c r="N14" s="29" t="str">
        <f aca="true">IF($A14="","",IF($H14="Retiré","Retiré",IF($M14="","Aucune échéance",IF($M14&lt;TODAY(),"Échu",IF($M14&lt;=TODAY()+Paramètres!$B$9,"À planifier","À jour")))))</f>
        <v/>
      </c>
    </row>
    <row r="15" customFormat="false" ht="15" hidden="false" customHeight="false" outlineLevel="0" collapsed="false">
      <c r="A15" s="34"/>
      <c r="B15" s="34"/>
      <c r="C15" s="34"/>
      <c r="D15" s="34"/>
      <c r="E15" s="34"/>
      <c r="F15" s="35"/>
      <c r="G15" s="36"/>
      <c r="H15" s="34"/>
      <c r="I15" s="34"/>
      <c r="J15" s="37"/>
      <c r="K15" s="34"/>
      <c r="L15" s="27" t="str">
        <f aca="false">IF($A15="","",IF(COUNTIFS('Registre entretien'!$B$6:$B$105,$A15,'Registre entretien'!$H$6:$H$105,"Terminé")=0,"",_xlfn.MAXIFS('Registre entretien'!$G$6:$G$105,'Registre entretien'!$B$6:$B$105,$A15,'Registre entretien'!$H$6:$H$105,"Terminé")))</f>
        <v/>
      </c>
      <c r="M15" s="27" t="str">
        <f aca="false">IF($A15="","",IF(COUNTIFS('Registre entretien'!$B$6:$B$105,$A15,'Registre entretien'!$H$6:$H$105,"&lt;&gt;Terminé",'Registre entretien'!$H$6:$H$105,"&lt;&gt;Annulé")=0,"",_xlfn.MINIFS('Registre entretien'!$F$6:$F$105,'Registre entretien'!$B$6:$B$105,$A15,'Registre entretien'!$H$6:$H$105,"&lt;&gt;Terminé",'Registre entretien'!$H$6:$H$105,"&lt;&gt;Annulé")))</f>
        <v/>
      </c>
      <c r="N15" s="29" t="str">
        <f aca="true">IF($A15="","",IF($H15="Retiré","Retiré",IF($M15="","Aucune échéance",IF($M15&lt;TODAY(),"Échu",IF($M15&lt;=TODAY()+Paramètres!$B$9,"À planifier","À jour")))))</f>
        <v/>
      </c>
    </row>
    <row r="16" customFormat="false" ht="15" hidden="false" customHeight="false" outlineLevel="0" collapsed="false">
      <c r="A16" s="34"/>
      <c r="B16" s="34"/>
      <c r="C16" s="34"/>
      <c r="D16" s="34"/>
      <c r="E16" s="34"/>
      <c r="F16" s="35"/>
      <c r="G16" s="36"/>
      <c r="H16" s="34"/>
      <c r="I16" s="34"/>
      <c r="J16" s="37"/>
      <c r="K16" s="34"/>
      <c r="L16" s="27" t="str">
        <f aca="false">IF($A16="","",IF(COUNTIFS('Registre entretien'!$B$6:$B$105,$A16,'Registre entretien'!$H$6:$H$105,"Terminé")=0,"",_xlfn.MAXIFS('Registre entretien'!$G$6:$G$105,'Registre entretien'!$B$6:$B$105,$A16,'Registre entretien'!$H$6:$H$105,"Terminé")))</f>
        <v/>
      </c>
      <c r="M16" s="27" t="str">
        <f aca="false">IF($A16="","",IF(COUNTIFS('Registre entretien'!$B$6:$B$105,$A16,'Registre entretien'!$H$6:$H$105,"&lt;&gt;Terminé",'Registre entretien'!$H$6:$H$105,"&lt;&gt;Annulé")=0,"",_xlfn.MINIFS('Registre entretien'!$F$6:$F$105,'Registre entretien'!$B$6:$B$105,$A16,'Registre entretien'!$H$6:$H$105,"&lt;&gt;Terminé",'Registre entretien'!$H$6:$H$105,"&lt;&gt;Annulé")))</f>
        <v/>
      </c>
      <c r="N16" s="29" t="str">
        <f aca="true">IF($A16="","",IF($H16="Retiré","Retiré",IF($M16="","Aucune échéance",IF($M16&lt;TODAY(),"Échu",IF($M16&lt;=TODAY()+Paramètres!$B$9,"À planifier","À jour")))))</f>
        <v/>
      </c>
    </row>
    <row r="17" customFormat="false" ht="15" hidden="false" customHeight="false" outlineLevel="0" collapsed="false">
      <c r="A17" s="34"/>
      <c r="B17" s="34"/>
      <c r="C17" s="34"/>
      <c r="D17" s="34"/>
      <c r="E17" s="34"/>
      <c r="F17" s="35"/>
      <c r="G17" s="36"/>
      <c r="H17" s="34"/>
      <c r="I17" s="34"/>
      <c r="J17" s="37"/>
      <c r="K17" s="34"/>
      <c r="L17" s="27" t="str">
        <f aca="false">IF($A17="","",IF(COUNTIFS('Registre entretien'!$B$6:$B$105,$A17,'Registre entretien'!$H$6:$H$105,"Terminé")=0,"",_xlfn.MAXIFS('Registre entretien'!$G$6:$G$105,'Registre entretien'!$B$6:$B$105,$A17,'Registre entretien'!$H$6:$H$105,"Terminé")))</f>
        <v/>
      </c>
      <c r="M17" s="27" t="str">
        <f aca="false">IF($A17="","",IF(COUNTIFS('Registre entretien'!$B$6:$B$105,$A17,'Registre entretien'!$H$6:$H$105,"&lt;&gt;Terminé",'Registre entretien'!$H$6:$H$105,"&lt;&gt;Annulé")=0,"",_xlfn.MINIFS('Registre entretien'!$F$6:$F$105,'Registre entretien'!$B$6:$B$105,$A17,'Registre entretien'!$H$6:$H$105,"&lt;&gt;Terminé",'Registre entretien'!$H$6:$H$105,"&lt;&gt;Annulé")))</f>
        <v/>
      </c>
      <c r="N17" s="29" t="str">
        <f aca="true">IF($A17="","",IF($H17="Retiré","Retiré",IF($M17="","Aucune échéance",IF($M17&lt;TODAY(),"Échu",IF($M17&lt;=TODAY()+Paramètres!$B$9,"À planifier","À jour")))))</f>
        <v/>
      </c>
    </row>
    <row r="18" customFormat="false" ht="15" hidden="false" customHeight="false" outlineLevel="0" collapsed="false">
      <c r="A18" s="34"/>
      <c r="B18" s="34"/>
      <c r="C18" s="34"/>
      <c r="D18" s="34"/>
      <c r="E18" s="34"/>
      <c r="F18" s="35"/>
      <c r="G18" s="36"/>
      <c r="H18" s="34"/>
      <c r="I18" s="34"/>
      <c r="J18" s="37"/>
      <c r="K18" s="34"/>
      <c r="L18" s="27" t="str">
        <f aca="false">IF($A18="","",IF(COUNTIFS('Registre entretien'!$B$6:$B$105,$A18,'Registre entretien'!$H$6:$H$105,"Terminé")=0,"",_xlfn.MAXIFS('Registre entretien'!$G$6:$G$105,'Registre entretien'!$B$6:$B$105,$A18,'Registre entretien'!$H$6:$H$105,"Terminé")))</f>
        <v/>
      </c>
      <c r="M18" s="27" t="str">
        <f aca="false">IF($A18="","",IF(COUNTIFS('Registre entretien'!$B$6:$B$105,$A18,'Registre entretien'!$H$6:$H$105,"&lt;&gt;Terminé",'Registre entretien'!$H$6:$H$105,"&lt;&gt;Annulé")=0,"",_xlfn.MINIFS('Registre entretien'!$F$6:$F$105,'Registre entretien'!$B$6:$B$105,$A18,'Registre entretien'!$H$6:$H$105,"&lt;&gt;Terminé",'Registre entretien'!$H$6:$H$105,"&lt;&gt;Annulé")))</f>
        <v/>
      </c>
      <c r="N18" s="29" t="str">
        <f aca="true">IF($A18="","",IF($H18="Retiré","Retiré",IF($M18="","Aucune échéance",IF($M18&lt;TODAY(),"Échu",IF($M18&lt;=TODAY()+Paramètres!$B$9,"À planifier","À jour")))))</f>
        <v/>
      </c>
    </row>
    <row r="19" customFormat="false" ht="15" hidden="false" customHeight="false" outlineLevel="0" collapsed="false">
      <c r="A19" s="34"/>
      <c r="B19" s="34"/>
      <c r="C19" s="34"/>
      <c r="D19" s="34"/>
      <c r="E19" s="34"/>
      <c r="F19" s="35"/>
      <c r="G19" s="36"/>
      <c r="H19" s="34"/>
      <c r="I19" s="34"/>
      <c r="J19" s="37"/>
      <c r="K19" s="34"/>
      <c r="L19" s="27" t="str">
        <f aca="false">IF($A19="","",IF(COUNTIFS('Registre entretien'!$B$6:$B$105,$A19,'Registre entretien'!$H$6:$H$105,"Terminé")=0,"",_xlfn.MAXIFS('Registre entretien'!$G$6:$G$105,'Registre entretien'!$B$6:$B$105,$A19,'Registre entretien'!$H$6:$H$105,"Terminé")))</f>
        <v/>
      </c>
      <c r="M19" s="27" t="str">
        <f aca="false">IF($A19="","",IF(COUNTIFS('Registre entretien'!$B$6:$B$105,$A19,'Registre entretien'!$H$6:$H$105,"&lt;&gt;Terminé",'Registre entretien'!$H$6:$H$105,"&lt;&gt;Annulé")=0,"",_xlfn.MINIFS('Registre entretien'!$F$6:$F$105,'Registre entretien'!$B$6:$B$105,$A19,'Registre entretien'!$H$6:$H$105,"&lt;&gt;Terminé",'Registre entretien'!$H$6:$H$105,"&lt;&gt;Annulé")))</f>
        <v/>
      </c>
      <c r="N19" s="29" t="str">
        <f aca="true">IF($A19="","",IF($H19="Retiré","Retiré",IF($M19="","Aucune échéance",IF($M19&lt;TODAY(),"Échu",IF($M19&lt;=TODAY()+Paramètres!$B$9,"À planifier","À jour")))))</f>
        <v/>
      </c>
    </row>
    <row r="20" customFormat="false" ht="15" hidden="false" customHeight="false" outlineLevel="0" collapsed="false">
      <c r="A20" s="34"/>
      <c r="B20" s="34"/>
      <c r="C20" s="34"/>
      <c r="D20" s="34"/>
      <c r="E20" s="34"/>
      <c r="F20" s="35"/>
      <c r="G20" s="36"/>
      <c r="H20" s="34"/>
      <c r="I20" s="34"/>
      <c r="J20" s="37"/>
      <c r="K20" s="34"/>
      <c r="L20" s="27" t="str">
        <f aca="false">IF($A20="","",IF(COUNTIFS('Registre entretien'!$B$6:$B$105,$A20,'Registre entretien'!$H$6:$H$105,"Terminé")=0,"",_xlfn.MAXIFS('Registre entretien'!$G$6:$G$105,'Registre entretien'!$B$6:$B$105,$A20,'Registre entretien'!$H$6:$H$105,"Terminé")))</f>
        <v/>
      </c>
      <c r="M20" s="27" t="str">
        <f aca="false">IF($A20="","",IF(COUNTIFS('Registre entretien'!$B$6:$B$105,$A20,'Registre entretien'!$H$6:$H$105,"&lt;&gt;Terminé",'Registre entretien'!$H$6:$H$105,"&lt;&gt;Annulé")=0,"",_xlfn.MINIFS('Registre entretien'!$F$6:$F$105,'Registre entretien'!$B$6:$B$105,$A20,'Registre entretien'!$H$6:$H$105,"&lt;&gt;Terminé",'Registre entretien'!$H$6:$H$105,"&lt;&gt;Annulé")))</f>
        <v/>
      </c>
      <c r="N20" s="29" t="str">
        <f aca="true">IF($A20="","",IF($H20="Retiré","Retiré",IF($M20="","Aucune échéance",IF($M20&lt;TODAY(),"Échu",IF($M20&lt;=TODAY()+Paramètres!$B$9,"À planifier","À jour")))))</f>
        <v/>
      </c>
    </row>
    <row r="21" customFormat="false" ht="15" hidden="false" customHeight="false" outlineLevel="0" collapsed="false">
      <c r="A21" s="34"/>
      <c r="B21" s="34"/>
      <c r="C21" s="34"/>
      <c r="D21" s="34"/>
      <c r="E21" s="34"/>
      <c r="F21" s="35"/>
      <c r="G21" s="36"/>
      <c r="H21" s="34"/>
      <c r="I21" s="34"/>
      <c r="J21" s="37"/>
      <c r="K21" s="34"/>
      <c r="L21" s="27" t="str">
        <f aca="false">IF($A21="","",IF(COUNTIFS('Registre entretien'!$B$6:$B$105,$A21,'Registre entretien'!$H$6:$H$105,"Terminé")=0,"",_xlfn.MAXIFS('Registre entretien'!$G$6:$G$105,'Registre entretien'!$B$6:$B$105,$A21,'Registre entretien'!$H$6:$H$105,"Terminé")))</f>
        <v/>
      </c>
      <c r="M21" s="27" t="str">
        <f aca="false">IF($A21="","",IF(COUNTIFS('Registre entretien'!$B$6:$B$105,$A21,'Registre entretien'!$H$6:$H$105,"&lt;&gt;Terminé",'Registre entretien'!$H$6:$H$105,"&lt;&gt;Annulé")=0,"",_xlfn.MINIFS('Registre entretien'!$F$6:$F$105,'Registre entretien'!$B$6:$B$105,$A21,'Registre entretien'!$H$6:$H$105,"&lt;&gt;Terminé",'Registre entretien'!$H$6:$H$105,"&lt;&gt;Annulé")))</f>
        <v/>
      </c>
      <c r="N21" s="29" t="str">
        <f aca="true">IF($A21="","",IF($H21="Retiré","Retiré",IF($M21="","Aucune échéance",IF($M21&lt;TODAY(),"Échu",IF($M21&lt;=TODAY()+Paramètres!$B$9,"À planifier","À jour")))))</f>
        <v/>
      </c>
    </row>
    <row r="22" customFormat="false" ht="15" hidden="false" customHeight="false" outlineLevel="0" collapsed="false">
      <c r="A22" s="34"/>
      <c r="B22" s="34"/>
      <c r="C22" s="34"/>
      <c r="D22" s="34"/>
      <c r="E22" s="34"/>
      <c r="F22" s="35"/>
      <c r="G22" s="36"/>
      <c r="H22" s="34"/>
      <c r="I22" s="34"/>
      <c r="J22" s="37"/>
      <c r="K22" s="34"/>
      <c r="L22" s="27" t="str">
        <f aca="false">IF($A22="","",IF(COUNTIFS('Registre entretien'!$B$6:$B$105,$A22,'Registre entretien'!$H$6:$H$105,"Terminé")=0,"",_xlfn.MAXIFS('Registre entretien'!$G$6:$G$105,'Registre entretien'!$B$6:$B$105,$A22,'Registre entretien'!$H$6:$H$105,"Terminé")))</f>
        <v/>
      </c>
      <c r="M22" s="27" t="str">
        <f aca="false">IF($A22="","",IF(COUNTIFS('Registre entretien'!$B$6:$B$105,$A22,'Registre entretien'!$H$6:$H$105,"&lt;&gt;Terminé",'Registre entretien'!$H$6:$H$105,"&lt;&gt;Annulé")=0,"",_xlfn.MINIFS('Registre entretien'!$F$6:$F$105,'Registre entretien'!$B$6:$B$105,$A22,'Registre entretien'!$H$6:$H$105,"&lt;&gt;Terminé",'Registre entretien'!$H$6:$H$105,"&lt;&gt;Annulé")))</f>
        <v/>
      </c>
      <c r="N22" s="29" t="str">
        <f aca="true">IF($A22="","",IF($H22="Retiré","Retiré",IF($M22="","Aucune échéance",IF($M22&lt;TODAY(),"Échu",IF($M22&lt;=TODAY()+Paramètres!$B$9,"À planifier","À jour")))))</f>
        <v/>
      </c>
    </row>
    <row r="23" customFormat="false" ht="15" hidden="false" customHeight="false" outlineLevel="0" collapsed="false">
      <c r="A23" s="34"/>
      <c r="B23" s="34"/>
      <c r="C23" s="34"/>
      <c r="D23" s="34"/>
      <c r="E23" s="34"/>
      <c r="F23" s="35"/>
      <c r="G23" s="36"/>
      <c r="H23" s="34"/>
      <c r="I23" s="34"/>
      <c r="J23" s="37"/>
      <c r="K23" s="34"/>
      <c r="L23" s="27" t="str">
        <f aca="false">IF($A23="","",IF(COUNTIFS('Registre entretien'!$B$6:$B$105,$A23,'Registre entretien'!$H$6:$H$105,"Terminé")=0,"",_xlfn.MAXIFS('Registre entretien'!$G$6:$G$105,'Registre entretien'!$B$6:$B$105,$A23,'Registre entretien'!$H$6:$H$105,"Terminé")))</f>
        <v/>
      </c>
      <c r="M23" s="27" t="str">
        <f aca="false">IF($A23="","",IF(COUNTIFS('Registre entretien'!$B$6:$B$105,$A23,'Registre entretien'!$H$6:$H$105,"&lt;&gt;Terminé",'Registre entretien'!$H$6:$H$105,"&lt;&gt;Annulé")=0,"",_xlfn.MINIFS('Registre entretien'!$F$6:$F$105,'Registre entretien'!$B$6:$B$105,$A23,'Registre entretien'!$H$6:$H$105,"&lt;&gt;Terminé",'Registre entretien'!$H$6:$H$105,"&lt;&gt;Annulé")))</f>
        <v/>
      </c>
      <c r="N23" s="29" t="str">
        <f aca="true">IF($A23="","",IF($H23="Retiré","Retiré",IF($M23="","Aucune échéance",IF($M23&lt;TODAY(),"Échu",IF($M23&lt;=TODAY()+Paramètres!$B$9,"À planifier","À jour")))))</f>
        <v/>
      </c>
    </row>
    <row r="24" customFormat="false" ht="15" hidden="false" customHeight="false" outlineLevel="0" collapsed="false">
      <c r="A24" s="34"/>
      <c r="B24" s="34"/>
      <c r="C24" s="34"/>
      <c r="D24" s="34"/>
      <c r="E24" s="34"/>
      <c r="F24" s="35"/>
      <c r="G24" s="36"/>
      <c r="H24" s="34"/>
      <c r="I24" s="34"/>
      <c r="J24" s="37"/>
      <c r="K24" s="34"/>
      <c r="L24" s="27" t="str">
        <f aca="false">IF($A24="","",IF(COUNTIFS('Registre entretien'!$B$6:$B$105,$A24,'Registre entretien'!$H$6:$H$105,"Terminé")=0,"",_xlfn.MAXIFS('Registre entretien'!$G$6:$G$105,'Registre entretien'!$B$6:$B$105,$A24,'Registre entretien'!$H$6:$H$105,"Terminé")))</f>
        <v/>
      </c>
      <c r="M24" s="27" t="str">
        <f aca="false">IF($A24="","",IF(COUNTIFS('Registre entretien'!$B$6:$B$105,$A24,'Registre entretien'!$H$6:$H$105,"&lt;&gt;Terminé",'Registre entretien'!$H$6:$H$105,"&lt;&gt;Annulé")=0,"",_xlfn.MINIFS('Registre entretien'!$F$6:$F$105,'Registre entretien'!$B$6:$B$105,$A24,'Registre entretien'!$H$6:$H$105,"&lt;&gt;Terminé",'Registre entretien'!$H$6:$H$105,"&lt;&gt;Annulé")))</f>
        <v/>
      </c>
      <c r="N24" s="29" t="str">
        <f aca="true">IF($A24="","",IF($H24="Retiré","Retiré",IF($M24="","Aucune échéance",IF($M24&lt;TODAY(),"Échu",IF($M24&lt;=TODAY()+Paramètres!$B$9,"À planifier","À jour")))))</f>
        <v/>
      </c>
    </row>
    <row r="25" customFormat="false" ht="15" hidden="false" customHeight="false" outlineLevel="0" collapsed="false">
      <c r="A25" s="34"/>
      <c r="B25" s="34"/>
      <c r="C25" s="34"/>
      <c r="D25" s="34"/>
      <c r="E25" s="34"/>
      <c r="F25" s="35"/>
      <c r="G25" s="36"/>
      <c r="H25" s="34"/>
      <c r="I25" s="34"/>
      <c r="J25" s="37"/>
      <c r="K25" s="34"/>
      <c r="L25" s="27" t="str">
        <f aca="false">IF($A25="","",IF(COUNTIFS('Registre entretien'!$B$6:$B$105,$A25,'Registre entretien'!$H$6:$H$105,"Terminé")=0,"",_xlfn.MAXIFS('Registre entretien'!$G$6:$G$105,'Registre entretien'!$B$6:$B$105,$A25,'Registre entretien'!$H$6:$H$105,"Terminé")))</f>
        <v/>
      </c>
      <c r="M25" s="27" t="str">
        <f aca="false">IF($A25="","",IF(COUNTIFS('Registre entretien'!$B$6:$B$105,$A25,'Registre entretien'!$H$6:$H$105,"&lt;&gt;Terminé",'Registre entretien'!$H$6:$H$105,"&lt;&gt;Annulé")=0,"",_xlfn.MINIFS('Registre entretien'!$F$6:$F$105,'Registre entretien'!$B$6:$B$105,$A25,'Registre entretien'!$H$6:$H$105,"&lt;&gt;Terminé",'Registre entretien'!$H$6:$H$105,"&lt;&gt;Annulé")))</f>
        <v/>
      </c>
      <c r="N25" s="29" t="str">
        <f aca="true">IF($A25="","",IF($H25="Retiré","Retiré",IF($M25="","Aucune échéance",IF($M25&lt;TODAY(),"Échu",IF($M25&lt;=TODAY()+Paramètres!$B$9,"À planifier","À jour")))))</f>
        <v/>
      </c>
    </row>
    <row r="26" customFormat="false" ht="15" hidden="false" customHeight="false" outlineLevel="0" collapsed="false">
      <c r="A26" s="34"/>
      <c r="B26" s="34"/>
      <c r="C26" s="34"/>
      <c r="D26" s="34"/>
      <c r="E26" s="34"/>
      <c r="F26" s="35"/>
      <c r="G26" s="36"/>
      <c r="H26" s="34"/>
      <c r="I26" s="34"/>
      <c r="J26" s="37"/>
      <c r="K26" s="34"/>
      <c r="L26" s="27" t="str">
        <f aca="false">IF($A26="","",IF(COUNTIFS('Registre entretien'!$B$6:$B$105,$A26,'Registre entretien'!$H$6:$H$105,"Terminé")=0,"",_xlfn.MAXIFS('Registre entretien'!$G$6:$G$105,'Registre entretien'!$B$6:$B$105,$A26,'Registre entretien'!$H$6:$H$105,"Terminé")))</f>
        <v/>
      </c>
      <c r="M26" s="27" t="str">
        <f aca="false">IF($A26="","",IF(COUNTIFS('Registre entretien'!$B$6:$B$105,$A26,'Registre entretien'!$H$6:$H$105,"&lt;&gt;Terminé",'Registre entretien'!$H$6:$H$105,"&lt;&gt;Annulé")=0,"",_xlfn.MINIFS('Registre entretien'!$F$6:$F$105,'Registre entretien'!$B$6:$B$105,$A26,'Registre entretien'!$H$6:$H$105,"&lt;&gt;Terminé",'Registre entretien'!$H$6:$H$105,"&lt;&gt;Annulé")))</f>
        <v/>
      </c>
      <c r="N26" s="29" t="str">
        <f aca="true">IF($A26="","",IF($H26="Retiré","Retiré",IF($M26="","Aucune échéance",IF($M26&lt;TODAY(),"Échu",IF($M26&lt;=TODAY()+Paramètres!$B$9,"À planifier","À jour")))))</f>
        <v/>
      </c>
    </row>
    <row r="27" customFormat="false" ht="15" hidden="false" customHeight="false" outlineLevel="0" collapsed="false">
      <c r="A27" s="34"/>
      <c r="B27" s="34"/>
      <c r="C27" s="34"/>
      <c r="D27" s="34"/>
      <c r="E27" s="34"/>
      <c r="F27" s="35"/>
      <c r="G27" s="36"/>
      <c r="H27" s="34"/>
      <c r="I27" s="34"/>
      <c r="J27" s="37"/>
      <c r="K27" s="34"/>
      <c r="L27" s="27" t="str">
        <f aca="false">IF($A27="","",IF(COUNTIFS('Registre entretien'!$B$6:$B$105,$A27,'Registre entretien'!$H$6:$H$105,"Terminé")=0,"",_xlfn.MAXIFS('Registre entretien'!$G$6:$G$105,'Registre entretien'!$B$6:$B$105,$A27,'Registre entretien'!$H$6:$H$105,"Terminé")))</f>
        <v/>
      </c>
      <c r="M27" s="27" t="str">
        <f aca="false">IF($A27="","",IF(COUNTIFS('Registre entretien'!$B$6:$B$105,$A27,'Registre entretien'!$H$6:$H$105,"&lt;&gt;Terminé",'Registre entretien'!$H$6:$H$105,"&lt;&gt;Annulé")=0,"",_xlfn.MINIFS('Registre entretien'!$F$6:$F$105,'Registre entretien'!$B$6:$B$105,$A27,'Registre entretien'!$H$6:$H$105,"&lt;&gt;Terminé",'Registre entretien'!$H$6:$H$105,"&lt;&gt;Annulé")))</f>
        <v/>
      </c>
      <c r="N27" s="29" t="str">
        <f aca="true">IF($A27="","",IF($H27="Retiré","Retiré",IF($M27="","Aucune échéance",IF($M27&lt;TODAY(),"Échu",IF($M27&lt;=TODAY()+Paramètres!$B$9,"À planifier","À jour")))))</f>
        <v/>
      </c>
    </row>
    <row r="28" customFormat="false" ht="15" hidden="false" customHeight="false" outlineLevel="0" collapsed="false">
      <c r="A28" s="34"/>
      <c r="B28" s="34"/>
      <c r="C28" s="34"/>
      <c r="D28" s="34"/>
      <c r="E28" s="34"/>
      <c r="F28" s="35"/>
      <c r="G28" s="36"/>
      <c r="H28" s="34"/>
      <c r="I28" s="34"/>
      <c r="J28" s="37"/>
      <c r="K28" s="34"/>
      <c r="L28" s="27" t="str">
        <f aca="false">IF($A28="","",IF(COUNTIFS('Registre entretien'!$B$6:$B$105,$A28,'Registre entretien'!$H$6:$H$105,"Terminé")=0,"",_xlfn.MAXIFS('Registre entretien'!$G$6:$G$105,'Registre entretien'!$B$6:$B$105,$A28,'Registre entretien'!$H$6:$H$105,"Terminé")))</f>
        <v/>
      </c>
      <c r="M28" s="27" t="str">
        <f aca="false">IF($A28="","",IF(COUNTIFS('Registre entretien'!$B$6:$B$105,$A28,'Registre entretien'!$H$6:$H$105,"&lt;&gt;Terminé",'Registre entretien'!$H$6:$H$105,"&lt;&gt;Annulé")=0,"",_xlfn.MINIFS('Registre entretien'!$F$6:$F$105,'Registre entretien'!$B$6:$B$105,$A28,'Registre entretien'!$H$6:$H$105,"&lt;&gt;Terminé",'Registre entretien'!$H$6:$H$105,"&lt;&gt;Annulé")))</f>
        <v/>
      </c>
      <c r="N28" s="29" t="str">
        <f aca="true">IF($A28="","",IF($H28="Retiré","Retiré",IF($M28="","Aucune échéance",IF($M28&lt;TODAY(),"Échu",IF($M28&lt;=TODAY()+Paramètres!$B$9,"À planifier","À jour")))))</f>
        <v/>
      </c>
    </row>
    <row r="29" customFormat="false" ht="15" hidden="false" customHeight="false" outlineLevel="0" collapsed="false">
      <c r="A29" s="34"/>
      <c r="B29" s="34"/>
      <c r="C29" s="34"/>
      <c r="D29" s="34"/>
      <c r="E29" s="34"/>
      <c r="F29" s="35"/>
      <c r="G29" s="36"/>
      <c r="H29" s="34"/>
      <c r="I29" s="34"/>
      <c r="J29" s="37"/>
      <c r="K29" s="34"/>
      <c r="L29" s="27" t="str">
        <f aca="false">IF($A29="","",IF(COUNTIFS('Registre entretien'!$B$6:$B$105,$A29,'Registre entretien'!$H$6:$H$105,"Terminé")=0,"",_xlfn.MAXIFS('Registre entretien'!$G$6:$G$105,'Registre entretien'!$B$6:$B$105,$A29,'Registre entretien'!$H$6:$H$105,"Terminé")))</f>
        <v/>
      </c>
      <c r="M29" s="27" t="str">
        <f aca="false">IF($A29="","",IF(COUNTIFS('Registre entretien'!$B$6:$B$105,$A29,'Registre entretien'!$H$6:$H$105,"&lt;&gt;Terminé",'Registre entretien'!$H$6:$H$105,"&lt;&gt;Annulé")=0,"",_xlfn.MINIFS('Registre entretien'!$F$6:$F$105,'Registre entretien'!$B$6:$B$105,$A29,'Registre entretien'!$H$6:$H$105,"&lt;&gt;Terminé",'Registre entretien'!$H$6:$H$105,"&lt;&gt;Annulé")))</f>
        <v/>
      </c>
      <c r="N29" s="29" t="str">
        <f aca="true">IF($A29="","",IF($H29="Retiré","Retiré",IF($M29="","Aucune échéance",IF($M29&lt;TODAY(),"Échu",IF($M29&lt;=TODAY()+Paramètres!$B$9,"À planifier","À jour")))))</f>
        <v/>
      </c>
    </row>
    <row r="30" customFormat="false" ht="15" hidden="false" customHeight="false" outlineLevel="0" collapsed="false">
      <c r="A30" s="34"/>
      <c r="B30" s="34"/>
      <c r="C30" s="34"/>
      <c r="D30" s="34"/>
      <c r="E30" s="34"/>
      <c r="F30" s="35"/>
      <c r="G30" s="36"/>
      <c r="H30" s="34"/>
      <c r="I30" s="34"/>
      <c r="J30" s="37"/>
      <c r="K30" s="34"/>
      <c r="L30" s="27" t="str">
        <f aca="false">IF($A30="","",IF(COUNTIFS('Registre entretien'!$B$6:$B$105,$A30,'Registre entretien'!$H$6:$H$105,"Terminé")=0,"",_xlfn.MAXIFS('Registre entretien'!$G$6:$G$105,'Registre entretien'!$B$6:$B$105,$A30,'Registre entretien'!$H$6:$H$105,"Terminé")))</f>
        <v/>
      </c>
      <c r="M30" s="27" t="str">
        <f aca="false">IF($A30="","",IF(COUNTIFS('Registre entretien'!$B$6:$B$105,$A30,'Registre entretien'!$H$6:$H$105,"&lt;&gt;Terminé",'Registre entretien'!$H$6:$H$105,"&lt;&gt;Annulé")=0,"",_xlfn.MINIFS('Registre entretien'!$F$6:$F$105,'Registre entretien'!$B$6:$B$105,$A30,'Registre entretien'!$H$6:$H$105,"&lt;&gt;Terminé",'Registre entretien'!$H$6:$H$105,"&lt;&gt;Annulé")))</f>
        <v/>
      </c>
      <c r="N30" s="29" t="str">
        <f aca="true">IF($A30="","",IF($H30="Retiré","Retiré",IF($M30="","Aucune échéance",IF($M30&lt;TODAY(),"Échu",IF($M30&lt;=TODAY()+Paramètres!$B$9,"À planifier","À jour")))))</f>
        <v/>
      </c>
    </row>
    <row r="31" customFormat="false" ht="15" hidden="false" customHeight="false" outlineLevel="0" collapsed="false">
      <c r="A31" s="34"/>
      <c r="B31" s="34"/>
      <c r="C31" s="34"/>
      <c r="D31" s="34"/>
      <c r="E31" s="34"/>
      <c r="F31" s="35"/>
      <c r="G31" s="36"/>
      <c r="H31" s="34"/>
      <c r="I31" s="34"/>
      <c r="J31" s="37"/>
      <c r="K31" s="34"/>
      <c r="L31" s="27" t="str">
        <f aca="false">IF($A31="","",IF(COUNTIFS('Registre entretien'!$B$6:$B$105,$A31,'Registre entretien'!$H$6:$H$105,"Terminé")=0,"",_xlfn.MAXIFS('Registre entretien'!$G$6:$G$105,'Registre entretien'!$B$6:$B$105,$A31,'Registre entretien'!$H$6:$H$105,"Terminé")))</f>
        <v/>
      </c>
      <c r="M31" s="27" t="str">
        <f aca="false">IF($A31="","",IF(COUNTIFS('Registre entretien'!$B$6:$B$105,$A31,'Registre entretien'!$H$6:$H$105,"&lt;&gt;Terminé",'Registre entretien'!$H$6:$H$105,"&lt;&gt;Annulé")=0,"",_xlfn.MINIFS('Registre entretien'!$F$6:$F$105,'Registre entretien'!$B$6:$B$105,$A31,'Registre entretien'!$H$6:$H$105,"&lt;&gt;Terminé",'Registre entretien'!$H$6:$H$105,"&lt;&gt;Annulé")))</f>
        <v/>
      </c>
      <c r="N31" s="29" t="str">
        <f aca="true">IF($A31="","",IF($H31="Retiré","Retiré",IF($M31="","Aucune échéance",IF($M31&lt;TODAY(),"Échu",IF($M31&lt;=TODAY()+Paramètres!$B$9,"À planifier","À jour")))))</f>
        <v/>
      </c>
    </row>
    <row r="32" customFormat="false" ht="15" hidden="false" customHeight="false" outlineLevel="0" collapsed="false">
      <c r="A32" s="34"/>
      <c r="B32" s="34"/>
      <c r="C32" s="34"/>
      <c r="D32" s="34"/>
      <c r="E32" s="34"/>
      <c r="F32" s="35"/>
      <c r="G32" s="36"/>
      <c r="H32" s="34"/>
      <c r="I32" s="34"/>
      <c r="J32" s="37"/>
      <c r="K32" s="34"/>
      <c r="L32" s="27" t="str">
        <f aca="false">IF($A32="","",IF(COUNTIFS('Registre entretien'!$B$6:$B$105,$A32,'Registre entretien'!$H$6:$H$105,"Terminé")=0,"",_xlfn.MAXIFS('Registre entretien'!$G$6:$G$105,'Registre entretien'!$B$6:$B$105,$A32,'Registre entretien'!$H$6:$H$105,"Terminé")))</f>
        <v/>
      </c>
      <c r="M32" s="27" t="str">
        <f aca="false">IF($A32="","",IF(COUNTIFS('Registre entretien'!$B$6:$B$105,$A32,'Registre entretien'!$H$6:$H$105,"&lt;&gt;Terminé",'Registre entretien'!$H$6:$H$105,"&lt;&gt;Annulé")=0,"",_xlfn.MINIFS('Registre entretien'!$F$6:$F$105,'Registre entretien'!$B$6:$B$105,$A32,'Registre entretien'!$H$6:$H$105,"&lt;&gt;Terminé",'Registre entretien'!$H$6:$H$105,"&lt;&gt;Annulé")))</f>
        <v/>
      </c>
      <c r="N32" s="29" t="str">
        <f aca="true">IF($A32="","",IF($H32="Retiré","Retiré",IF($M32="","Aucune échéance",IF($M32&lt;TODAY(),"Échu",IF($M32&lt;=TODAY()+Paramètres!$B$9,"À planifier","À jour")))))</f>
        <v/>
      </c>
    </row>
    <row r="33" customFormat="false" ht="15" hidden="false" customHeight="false" outlineLevel="0" collapsed="false">
      <c r="A33" s="34"/>
      <c r="B33" s="34"/>
      <c r="C33" s="34"/>
      <c r="D33" s="34"/>
      <c r="E33" s="34"/>
      <c r="F33" s="35"/>
      <c r="G33" s="36"/>
      <c r="H33" s="34"/>
      <c r="I33" s="34"/>
      <c r="J33" s="37"/>
      <c r="K33" s="34"/>
      <c r="L33" s="27" t="str">
        <f aca="false">IF($A33="","",IF(COUNTIFS('Registre entretien'!$B$6:$B$105,$A33,'Registre entretien'!$H$6:$H$105,"Terminé")=0,"",_xlfn.MAXIFS('Registre entretien'!$G$6:$G$105,'Registre entretien'!$B$6:$B$105,$A33,'Registre entretien'!$H$6:$H$105,"Terminé")))</f>
        <v/>
      </c>
      <c r="M33" s="27" t="str">
        <f aca="false">IF($A33="","",IF(COUNTIFS('Registre entretien'!$B$6:$B$105,$A33,'Registre entretien'!$H$6:$H$105,"&lt;&gt;Terminé",'Registre entretien'!$H$6:$H$105,"&lt;&gt;Annulé")=0,"",_xlfn.MINIFS('Registre entretien'!$F$6:$F$105,'Registre entretien'!$B$6:$B$105,$A33,'Registre entretien'!$H$6:$H$105,"&lt;&gt;Terminé",'Registre entretien'!$H$6:$H$105,"&lt;&gt;Annulé")))</f>
        <v/>
      </c>
      <c r="N33" s="29" t="str">
        <f aca="true">IF($A33="","",IF($H33="Retiré","Retiré",IF($M33="","Aucune échéance",IF($M33&lt;TODAY(),"Échu",IF($M33&lt;=TODAY()+Paramètres!$B$9,"À planifier","À jour")))))</f>
        <v/>
      </c>
    </row>
    <row r="34" customFormat="false" ht="15" hidden="false" customHeight="false" outlineLevel="0" collapsed="false">
      <c r="A34" s="34"/>
      <c r="B34" s="34"/>
      <c r="C34" s="34"/>
      <c r="D34" s="34"/>
      <c r="E34" s="34"/>
      <c r="F34" s="35"/>
      <c r="G34" s="36"/>
      <c r="H34" s="34"/>
      <c r="I34" s="34"/>
      <c r="J34" s="37"/>
      <c r="K34" s="34"/>
      <c r="L34" s="27" t="str">
        <f aca="false">IF($A34="","",IF(COUNTIFS('Registre entretien'!$B$6:$B$105,$A34,'Registre entretien'!$H$6:$H$105,"Terminé")=0,"",_xlfn.MAXIFS('Registre entretien'!$G$6:$G$105,'Registre entretien'!$B$6:$B$105,$A34,'Registre entretien'!$H$6:$H$105,"Terminé")))</f>
        <v/>
      </c>
      <c r="M34" s="27" t="str">
        <f aca="false">IF($A34="","",IF(COUNTIFS('Registre entretien'!$B$6:$B$105,$A34,'Registre entretien'!$H$6:$H$105,"&lt;&gt;Terminé",'Registre entretien'!$H$6:$H$105,"&lt;&gt;Annulé")=0,"",_xlfn.MINIFS('Registre entretien'!$F$6:$F$105,'Registre entretien'!$B$6:$B$105,$A34,'Registre entretien'!$H$6:$H$105,"&lt;&gt;Terminé",'Registre entretien'!$H$6:$H$105,"&lt;&gt;Annulé")))</f>
        <v/>
      </c>
      <c r="N34" s="29" t="str">
        <f aca="true">IF($A34="","",IF($H34="Retiré","Retiré",IF($M34="","Aucune échéance",IF($M34&lt;TODAY(),"Échu",IF($M34&lt;=TODAY()+Paramètres!$B$9,"À planifier","À jour")))))</f>
        <v/>
      </c>
    </row>
    <row r="35" customFormat="false" ht="15" hidden="false" customHeight="false" outlineLevel="0" collapsed="false">
      <c r="A35" s="34"/>
      <c r="B35" s="34"/>
      <c r="C35" s="34"/>
      <c r="D35" s="34"/>
      <c r="E35" s="34"/>
      <c r="F35" s="35"/>
      <c r="G35" s="36"/>
      <c r="H35" s="34"/>
      <c r="I35" s="34"/>
      <c r="J35" s="37"/>
      <c r="K35" s="34"/>
      <c r="L35" s="27" t="str">
        <f aca="false">IF($A35="","",IF(COUNTIFS('Registre entretien'!$B$6:$B$105,$A35,'Registre entretien'!$H$6:$H$105,"Terminé")=0,"",_xlfn.MAXIFS('Registre entretien'!$G$6:$G$105,'Registre entretien'!$B$6:$B$105,$A35,'Registre entretien'!$H$6:$H$105,"Terminé")))</f>
        <v/>
      </c>
      <c r="M35" s="27" t="str">
        <f aca="false">IF($A35="","",IF(COUNTIFS('Registre entretien'!$B$6:$B$105,$A35,'Registre entretien'!$H$6:$H$105,"&lt;&gt;Terminé",'Registre entretien'!$H$6:$H$105,"&lt;&gt;Annulé")=0,"",_xlfn.MINIFS('Registre entretien'!$F$6:$F$105,'Registre entretien'!$B$6:$B$105,$A35,'Registre entretien'!$H$6:$H$105,"&lt;&gt;Terminé",'Registre entretien'!$H$6:$H$105,"&lt;&gt;Annulé")))</f>
        <v/>
      </c>
      <c r="N35" s="29" t="str">
        <f aca="true">IF($A35="","",IF($H35="Retiré","Retiré",IF($M35="","Aucune échéance",IF($M35&lt;TODAY(),"Échu",IF($M35&lt;=TODAY()+Paramètres!$B$9,"À planifier","À jour")))))</f>
        <v/>
      </c>
    </row>
    <row r="36" customFormat="false" ht="15" hidden="false" customHeight="false" outlineLevel="0" collapsed="false">
      <c r="A36" s="34"/>
      <c r="B36" s="34"/>
      <c r="C36" s="34"/>
      <c r="D36" s="34"/>
      <c r="E36" s="34"/>
      <c r="F36" s="35"/>
      <c r="G36" s="36"/>
      <c r="H36" s="34"/>
      <c r="I36" s="34"/>
      <c r="J36" s="37"/>
      <c r="K36" s="34"/>
      <c r="L36" s="27" t="str">
        <f aca="false">IF($A36="","",IF(COUNTIFS('Registre entretien'!$B$6:$B$105,$A36,'Registre entretien'!$H$6:$H$105,"Terminé")=0,"",_xlfn.MAXIFS('Registre entretien'!$G$6:$G$105,'Registre entretien'!$B$6:$B$105,$A36,'Registre entretien'!$H$6:$H$105,"Terminé")))</f>
        <v/>
      </c>
      <c r="M36" s="27" t="str">
        <f aca="false">IF($A36="","",IF(COUNTIFS('Registre entretien'!$B$6:$B$105,$A36,'Registre entretien'!$H$6:$H$105,"&lt;&gt;Terminé",'Registre entretien'!$H$6:$H$105,"&lt;&gt;Annulé")=0,"",_xlfn.MINIFS('Registre entretien'!$F$6:$F$105,'Registre entretien'!$B$6:$B$105,$A36,'Registre entretien'!$H$6:$H$105,"&lt;&gt;Terminé",'Registre entretien'!$H$6:$H$105,"&lt;&gt;Annulé")))</f>
        <v/>
      </c>
      <c r="N36" s="29" t="str">
        <f aca="true">IF($A36="","",IF($H36="Retiré","Retiré",IF($M36="","Aucune échéance",IF($M36&lt;TODAY(),"Échu",IF($M36&lt;=TODAY()+Paramètres!$B$9,"À planifier","À jour")))))</f>
        <v/>
      </c>
    </row>
    <row r="37" customFormat="false" ht="15" hidden="false" customHeight="false" outlineLevel="0" collapsed="false">
      <c r="A37" s="34"/>
      <c r="B37" s="34"/>
      <c r="C37" s="34"/>
      <c r="D37" s="34"/>
      <c r="E37" s="34"/>
      <c r="F37" s="35"/>
      <c r="G37" s="36"/>
      <c r="H37" s="34"/>
      <c r="I37" s="34"/>
      <c r="J37" s="37"/>
      <c r="K37" s="34"/>
      <c r="L37" s="27" t="str">
        <f aca="false">IF($A37="","",IF(COUNTIFS('Registre entretien'!$B$6:$B$105,$A37,'Registre entretien'!$H$6:$H$105,"Terminé")=0,"",_xlfn.MAXIFS('Registre entretien'!$G$6:$G$105,'Registre entretien'!$B$6:$B$105,$A37,'Registre entretien'!$H$6:$H$105,"Terminé")))</f>
        <v/>
      </c>
      <c r="M37" s="27" t="str">
        <f aca="false">IF($A37="","",IF(COUNTIFS('Registre entretien'!$B$6:$B$105,$A37,'Registre entretien'!$H$6:$H$105,"&lt;&gt;Terminé",'Registre entretien'!$H$6:$H$105,"&lt;&gt;Annulé")=0,"",_xlfn.MINIFS('Registre entretien'!$F$6:$F$105,'Registre entretien'!$B$6:$B$105,$A37,'Registre entretien'!$H$6:$H$105,"&lt;&gt;Terminé",'Registre entretien'!$H$6:$H$105,"&lt;&gt;Annulé")))</f>
        <v/>
      </c>
      <c r="N37" s="29" t="str">
        <f aca="true">IF($A37="","",IF($H37="Retiré","Retiré",IF($M37="","Aucune échéance",IF($M37&lt;TODAY(),"Échu",IF($M37&lt;=TODAY()+Paramètres!$B$9,"À planifier","À jour")))))</f>
        <v/>
      </c>
    </row>
    <row r="38" customFormat="false" ht="15" hidden="false" customHeight="false" outlineLevel="0" collapsed="false">
      <c r="A38" s="34"/>
      <c r="B38" s="34"/>
      <c r="C38" s="34"/>
      <c r="D38" s="34"/>
      <c r="E38" s="34"/>
      <c r="F38" s="35"/>
      <c r="G38" s="36"/>
      <c r="H38" s="34"/>
      <c r="I38" s="34"/>
      <c r="J38" s="37"/>
      <c r="K38" s="34"/>
      <c r="L38" s="27" t="str">
        <f aca="false">IF($A38="","",IF(COUNTIFS('Registre entretien'!$B$6:$B$105,$A38,'Registre entretien'!$H$6:$H$105,"Terminé")=0,"",_xlfn.MAXIFS('Registre entretien'!$G$6:$G$105,'Registre entretien'!$B$6:$B$105,$A38,'Registre entretien'!$H$6:$H$105,"Terminé")))</f>
        <v/>
      </c>
      <c r="M38" s="27" t="str">
        <f aca="false">IF($A38="","",IF(COUNTIFS('Registre entretien'!$B$6:$B$105,$A38,'Registre entretien'!$H$6:$H$105,"&lt;&gt;Terminé",'Registre entretien'!$H$6:$H$105,"&lt;&gt;Annulé")=0,"",_xlfn.MINIFS('Registre entretien'!$F$6:$F$105,'Registre entretien'!$B$6:$B$105,$A38,'Registre entretien'!$H$6:$H$105,"&lt;&gt;Terminé",'Registre entretien'!$H$6:$H$105,"&lt;&gt;Annulé")))</f>
        <v/>
      </c>
      <c r="N38" s="29" t="str">
        <f aca="true">IF($A38="","",IF($H38="Retiré","Retiré",IF($M38="","Aucune échéance",IF($M38&lt;TODAY(),"Échu",IF($M38&lt;=TODAY()+Paramètres!$B$9,"À planifier","À jour")))))</f>
        <v/>
      </c>
    </row>
    <row r="39" customFormat="false" ht="15" hidden="false" customHeight="false" outlineLevel="0" collapsed="false">
      <c r="A39" s="34"/>
      <c r="B39" s="34"/>
      <c r="C39" s="34"/>
      <c r="D39" s="34"/>
      <c r="E39" s="34"/>
      <c r="F39" s="35"/>
      <c r="G39" s="36"/>
      <c r="H39" s="34"/>
      <c r="I39" s="34"/>
      <c r="J39" s="37"/>
      <c r="K39" s="34"/>
      <c r="L39" s="27" t="str">
        <f aca="false">IF($A39="","",IF(COUNTIFS('Registre entretien'!$B$6:$B$105,$A39,'Registre entretien'!$H$6:$H$105,"Terminé")=0,"",_xlfn.MAXIFS('Registre entretien'!$G$6:$G$105,'Registre entretien'!$B$6:$B$105,$A39,'Registre entretien'!$H$6:$H$105,"Terminé")))</f>
        <v/>
      </c>
      <c r="M39" s="27" t="str">
        <f aca="false">IF($A39="","",IF(COUNTIFS('Registre entretien'!$B$6:$B$105,$A39,'Registre entretien'!$H$6:$H$105,"&lt;&gt;Terminé",'Registre entretien'!$H$6:$H$105,"&lt;&gt;Annulé")=0,"",_xlfn.MINIFS('Registre entretien'!$F$6:$F$105,'Registre entretien'!$B$6:$B$105,$A39,'Registre entretien'!$H$6:$H$105,"&lt;&gt;Terminé",'Registre entretien'!$H$6:$H$105,"&lt;&gt;Annulé")))</f>
        <v/>
      </c>
      <c r="N39" s="29" t="str">
        <f aca="true">IF($A39="","",IF($H39="Retiré","Retiré",IF($M39="","Aucune échéance",IF($M39&lt;TODAY(),"Échu",IF($M39&lt;=TODAY()+Paramètres!$B$9,"À planifier","À jour")))))</f>
        <v/>
      </c>
    </row>
    <row r="40" customFormat="false" ht="15" hidden="false" customHeight="false" outlineLevel="0" collapsed="false">
      <c r="A40" s="34"/>
      <c r="B40" s="34"/>
      <c r="C40" s="34"/>
      <c r="D40" s="34"/>
      <c r="E40" s="34"/>
      <c r="F40" s="35"/>
      <c r="G40" s="36"/>
      <c r="H40" s="34"/>
      <c r="I40" s="34"/>
      <c r="J40" s="37"/>
      <c r="K40" s="34"/>
      <c r="L40" s="27" t="str">
        <f aca="false">IF($A40="","",IF(COUNTIFS('Registre entretien'!$B$6:$B$105,$A40,'Registre entretien'!$H$6:$H$105,"Terminé")=0,"",_xlfn.MAXIFS('Registre entretien'!$G$6:$G$105,'Registre entretien'!$B$6:$B$105,$A40,'Registre entretien'!$H$6:$H$105,"Terminé")))</f>
        <v/>
      </c>
      <c r="M40" s="27" t="str">
        <f aca="false">IF($A40="","",IF(COUNTIFS('Registre entretien'!$B$6:$B$105,$A40,'Registre entretien'!$H$6:$H$105,"&lt;&gt;Terminé",'Registre entretien'!$H$6:$H$105,"&lt;&gt;Annulé")=0,"",_xlfn.MINIFS('Registre entretien'!$F$6:$F$105,'Registre entretien'!$B$6:$B$105,$A40,'Registre entretien'!$H$6:$H$105,"&lt;&gt;Terminé",'Registre entretien'!$H$6:$H$105,"&lt;&gt;Annulé")))</f>
        <v/>
      </c>
      <c r="N40" s="29" t="str">
        <f aca="true">IF($A40="","",IF($H40="Retiré","Retiré",IF($M40="","Aucune échéance",IF($M40&lt;TODAY(),"Échu",IF($M40&lt;=TODAY()+Paramètres!$B$9,"À planifier","À jour")))))</f>
        <v/>
      </c>
    </row>
    <row r="41" customFormat="false" ht="15" hidden="false" customHeight="false" outlineLevel="0" collapsed="false">
      <c r="A41" s="34"/>
      <c r="B41" s="34"/>
      <c r="C41" s="34"/>
      <c r="D41" s="34"/>
      <c r="E41" s="34"/>
      <c r="F41" s="35"/>
      <c r="G41" s="36"/>
      <c r="H41" s="34"/>
      <c r="I41" s="34"/>
      <c r="J41" s="37"/>
      <c r="K41" s="34"/>
      <c r="L41" s="27" t="str">
        <f aca="false">IF($A41="","",IF(COUNTIFS('Registre entretien'!$B$6:$B$105,$A41,'Registre entretien'!$H$6:$H$105,"Terminé")=0,"",_xlfn.MAXIFS('Registre entretien'!$G$6:$G$105,'Registre entretien'!$B$6:$B$105,$A41,'Registre entretien'!$H$6:$H$105,"Terminé")))</f>
        <v/>
      </c>
      <c r="M41" s="27" t="str">
        <f aca="false">IF($A41="","",IF(COUNTIFS('Registre entretien'!$B$6:$B$105,$A41,'Registre entretien'!$H$6:$H$105,"&lt;&gt;Terminé",'Registre entretien'!$H$6:$H$105,"&lt;&gt;Annulé")=0,"",_xlfn.MINIFS('Registre entretien'!$F$6:$F$105,'Registre entretien'!$B$6:$B$105,$A41,'Registre entretien'!$H$6:$H$105,"&lt;&gt;Terminé",'Registre entretien'!$H$6:$H$105,"&lt;&gt;Annulé")))</f>
        <v/>
      </c>
      <c r="N41" s="29" t="str">
        <f aca="true">IF($A41="","",IF($H41="Retiré","Retiré",IF($M41="","Aucune échéance",IF($M41&lt;TODAY(),"Échu",IF($M41&lt;=TODAY()+Paramètres!$B$9,"À planifier","À jour")))))</f>
        <v/>
      </c>
    </row>
    <row r="42" customFormat="false" ht="15" hidden="false" customHeight="false" outlineLevel="0" collapsed="false">
      <c r="A42" s="34"/>
      <c r="B42" s="34"/>
      <c r="C42" s="34"/>
      <c r="D42" s="34"/>
      <c r="E42" s="34"/>
      <c r="F42" s="35"/>
      <c r="G42" s="36"/>
      <c r="H42" s="34"/>
      <c r="I42" s="34"/>
      <c r="J42" s="37"/>
      <c r="K42" s="34"/>
      <c r="L42" s="27" t="str">
        <f aca="false">IF($A42="","",IF(COUNTIFS('Registre entretien'!$B$6:$B$105,$A42,'Registre entretien'!$H$6:$H$105,"Terminé")=0,"",_xlfn.MAXIFS('Registre entretien'!$G$6:$G$105,'Registre entretien'!$B$6:$B$105,$A42,'Registre entretien'!$H$6:$H$105,"Terminé")))</f>
        <v/>
      </c>
      <c r="M42" s="27" t="str">
        <f aca="false">IF($A42="","",IF(COUNTIFS('Registre entretien'!$B$6:$B$105,$A42,'Registre entretien'!$H$6:$H$105,"&lt;&gt;Terminé",'Registre entretien'!$H$6:$H$105,"&lt;&gt;Annulé")=0,"",_xlfn.MINIFS('Registre entretien'!$F$6:$F$105,'Registre entretien'!$B$6:$B$105,$A42,'Registre entretien'!$H$6:$H$105,"&lt;&gt;Terminé",'Registre entretien'!$H$6:$H$105,"&lt;&gt;Annulé")))</f>
        <v/>
      </c>
      <c r="N42" s="29" t="str">
        <f aca="true">IF($A42="","",IF($H42="Retiré","Retiré",IF($M42="","Aucune échéance",IF($M42&lt;TODAY(),"Échu",IF($M42&lt;=TODAY()+Paramètres!$B$9,"À planifier","À jour")))))</f>
        <v/>
      </c>
    </row>
    <row r="43" customFormat="false" ht="15" hidden="false" customHeight="false" outlineLevel="0" collapsed="false">
      <c r="A43" s="34"/>
      <c r="B43" s="34"/>
      <c r="C43" s="34"/>
      <c r="D43" s="34"/>
      <c r="E43" s="34"/>
      <c r="F43" s="35"/>
      <c r="G43" s="36"/>
      <c r="H43" s="34"/>
      <c r="I43" s="34"/>
      <c r="J43" s="37"/>
      <c r="K43" s="34"/>
      <c r="L43" s="27" t="str">
        <f aca="false">IF($A43="","",IF(COUNTIFS('Registre entretien'!$B$6:$B$105,$A43,'Registre entretien'!$H$6:$H$105,"Terminé")=0,"",_xlfn.MAXIFS('Registre entretien'!$G$6:$G$105,'Registre entretien'!$B$6:$B$105,$A43,'Registre entretien'!$H$6:$H$105,"Terminé")))</f>
        <v/>
      </c>
      <c r="M43" s="27" t="str">
        <f aca="false">IF($A43="","",IF(COUNTIFS('Registre entretien'!$B$6:$B$105,$A43,'Registre entretien'!$H$6:$H$105,"&lt;&gt;Terminé",'Registre entretien'!$H$6:$H$105,"&lt;&gt;Annulé")=0,"",_xlfn.MINIFS('Registre entretien'!$F$6:$F$105,'Registre entretien'!$B$6:$B$105,$A43,'Registre entretien'!$H$6:$H$105,"&lt;&gt;Terminé",'Registre entretien'!$H$6:$H$105,"&lt;&gt;Annulé")))</f>
        <v/>
      </c>
      <c r="N43" s="29" t="str">
        <f aca="true">IF($A43="","",IF($H43="Retiré","Retiré",IF($M43="","Aucune échéance",IF($M43&lt;TODAY(),"Échu",IF($M43&lt;=TODAY()+Paramètres!$B$9,"À planifier","À jour")))))</f>
        <v/>
      </c>
    </row>
    <row r="44" customFormat="false" ht="15" hidden="false" customHeight="false" outlineLevel="0" collapsed="false">
      <c r="A44" s="34"/>
      <c r="B44" s="34"/>
      <c r="C44" s="34"/>
      <c r="D44" s="34"/>
      <c r="E44" s="34"/>
      <c r="F44" s="35"/>
      <c r="G44" s="36"/>
      <c r="H44" s="34"/>
      <c r="I44" s="34"/>
      <c r="J44" s="37"/>
      <c r="K44" s="34"/>
      <c r="L44" s="27" t="str">
        <f aca="false">IF($A44="","",IF(COUNTIFS('Registre entretien'!$B$6:$B$105,$A44,'Registre entretien'!$H$6:$H$105,"Terminé")=0,"",_xlfn.MAXIFS('Registre entretien'!$G$6:$G$105,'Registre entretien'!$B$6:$B$105,$A44,'Registre entretien'!$H$6:$H$105,"Terminé")))</f>
        <v/>
      </c>
      <c r="M44" s="27" t="str">
        <f aca="false">IF($A44="","",IF(COUNTIFS('Registre entretien'!$B$6:$B$105,$A44,'Registre entretien'!$H$6:$H$105,"&lt;&gt;Terminé",'Registre entretien'!$H$6:$H$105,"&lt;&gt;Annulé")=0,"",_xlfn.MINIFS('Registre entretien'!$F$6:$F$105,'Registre entretien'!$B$6:$B$105,$A44,'Registre entretien'!$H$6:$H$105,"&lt;&gt;Terminé",'Registre entretien'!$H$6:$H$105,"&lt;&gt;Annulé")))</f>
        <v/>
      </c>
      <c r="N44" s="29" t="str">
        <f aca="true">IF($A44="","",IF($H44="Retiré","Retiré",IF($M44="","Aucune échéance",IF($M44&lt;TODAY(),"Échu",IF($M44&lt;=TODAY()+Paramètres!$B$9,"À planifier","À jour")))))</f>
        <v/>
      </c>
    </row>
    <row r="45" customFormat="false" ht="15" hidden="false" customHeight="false" outlineLevel="0" collapsed="false">
      <c r="A45" s="34"/>
      <c r="B45" s="34"/>
      <c r="C45" s="34"/>
      <c r="D45" s="34"/>
      <c r="E45" s="34"/>
      <c r="F45" s="35"/>
      <c r="G45" s="36"/>
      <c r="H45" s="34"/>
      <c r="I45" s="34"/>
      <c r="J45" s="37"/>
      <c r="K45" s="34"/>
      <c r="L45" s="27" t="str">
        <f aca="false">IF($A45="","",IF(COUNTIFS('Registre entretien'!$B$6:$B$105,$A45,'Registre entretien'!$H$6:$H$105,"Terminé")=0,"",_xlfn.MAXIFS('Registre entretien'!$G$6:$G$105,'Registre entretien'!$B$6:$B$105,$A45,'Registre entretien'!$H$6:$H$105,"Terminé")))</f>
        <v/>
      </c>
      <c r="M45" s="27" t="str">
        <f aca="false">IF($A45="","",IF(COUNTIFS('Registre entretien'!$B$6:$B$105,$A45,'Registre entretien'!$H$6:$H$105,"&lt;&gt;Terminé",'Registre entretien'!$H$6:$H$105,"&lt;&gt;Annulé")=0,"",_xlfn.MINIFS('Registre entretien'!$F$6:$F$105,'Registre entretien'!$B$6:$B$105,$A45,'Registre entretien'!$H$6:$H$105,"&lt;&gt;Terminé",'Registre entretien'!$H$6:$H$105,"&lt;&gt;Annulé")))</f>
        <v/>
      </c>
      <c r="N45" s="29" t="str">
        <f aca="true">IF($A45="","",IF($H45="Retiré","Retiré",IF($M45="","Aucune échéance",IF($M45&lt;TODAY(),"Échu",IF($M45&lt;=TODAY()+Paramètres!$B$9,"À planifier","À jour")))))</f>
        <v/>
      </c>
    </row>
    <row r="46" customFormat="false" ht="15" hidden="false" customHeight="false" outlineLevel="0" collapsed="false">
      <c r="A46" s="34"/>
      <c r="B46" s="34"/>
      <c r="C46" s="34"/>
      <c r="D46" s="34"/>
      <c r="E46" s="34"/>
      <c r="F46" s="35"/>
      <c r="G46" s="36"/>
      <c r="H46" s="34"/>
      <c r="I46" s="34"/>
      <c r="J46" s="37"/>
      <c r="K46" s="34"/>
      <c r="L46" s="27" t="str">
        <f aca="false">IF($A46="","",IF(COUNTIFS('Registre entretien'!$B$6:$B$105,$A46,'Registre entretien'!$H$6:$H$105,"Terminé")=0,"",_xlfn.MAXIFS('Registre entretien'!$G$6:$G$105,'Registre entretien'!$B$6:$B$105,$A46,'Registre entretien'!$H$6:$H$105,"Terminé")))</f>
        <v/>
      </c>
      <c r="M46" s="27" t="str">
        <f aca="false">IF($A46="","",IF(COUNTIFS('Registre entretien'!$B$6:$B$105,$A46,'Registre entretien'!$H$6:$H$105,"&lt;&gt;Terminé",'Registre entretien'!$H$6:$H$105,"&lt;&gt;Annulé")=0,"",_xlfn.MINIFS('Registre entretien'!$F$6:$F$105,'Registre entretien'!$B$6:$B$105,$A46,'Registre entretien'!$H$6:$H$105,"&lt;&gt;Terminé",'Registre entretien'!$H$6:$H$105,"&lt;&gt;Annulé")))</f>
        <v/>
      </c>
      <c r="N46" s="29" t="str">
        <f aca="true">IF($A46="","",IF($H46="Retiré","Retiré",IF($M46="","Aucune échéance",IF($M46&lt;TODAY(),"Échu",IF($M46&lt;=TODAY()+Paramètres!$B$9,"À planifier","À jour")))))</f>
        <v/>
      </c>
    </row>
    <row r="47" customFormat="false" ht="15" hidden="false" customHeight="false" outlineLevel="0" collapsed="false">
      <c r="A47" s="34"/>
      <c r="B47" s="34"/>
      <c r="C47" s="34"/>
      <c r="D47" s="34"/>
      <c r="E47" s="34"/>
      <c r="F47" s="35"/>
      <c r="G47" s="36"/>
      <c r="H47" s="34"/>
      <c r="I47" s="34"/>
      <c r="J47" s="37"/>
      <c r="K47" s="34"/>
      <c r="L47" s="27" t="str">
        <f aca="false">IF($A47="","",IF(COUNTIFS('Registre entretien'!$B$6:$B$105,$A47,'Registre entretien'!$H$6:$H$105,"Terminé")=0,"",_xlfn.MAXIFS('Registre entretien'!$G$6:$G$105,'Registre entretien'!$B$6:$B$105,$A47,'Registre entretien'!$H$6:$H$105,"Terminé")))</f>
        <v/>
      </c>
      <c r="M47" s="27" t="str">
        <f aca="false">IF($A47="","",IF(COUNTIFS('Registre entretien'!$B$6:$B$105,$A47,'Registre entretien'!$H$6:$H$105,"&lt;&gt;Terminé",'Registre entretien'!$H$6:$H$105,"&lt;&gt;Annulé")=0,"",_xlfn.MINIFS('Registre entretien'!$F$6:$F$105,'Registre entretien'!$B$6:$B$105,$A47,'Registre entretien'!$H$6:$H$105,"&lt;&gt;Terminé",'Registre entretien'!$H$6:$H$105,"&lt;&gt;Annulé")))</f>
        <v/>
      </c>
      <c r="N47" s="29" t="str">
        <f aca="true">IF($A47="","",IF($H47="Retiré","Retiré",IF($M47="","Aucune échéance",IF($M47&lt;TODAY(),"Échu",IF($M47&lt;=TODAY()+Paramètres!$B$9,"À planifier","À jour")))))</f>
        <v/>
      </c>
    </row>
    <row r="48" customFormat="false" ht="15" hidden="false" customHeight="false" outlineLevel="0" collapsed="false">
      <c r="A48" s="34"/>
      <c r="B48" s="34"/>
      <c r="C48" s="34"/>
      <c r="D48" s="34"/>
      <c r="E48" s="34"/>
      <c r="F48" s="35"/>
      <c r="G48" s="36"/>
      <c r="H48" s="34"/>
      <c r="I48" s="34"/>
      <c r="J48" s="37"/>
      <c r="K48" s="34"/>
      <c r="L48" s="27" t="str">
        <f aca="false">IF($A48="","",IF(COUNTIFS('Registre entretien'!$B$6:$B$105,$A48,'Registre entretien'!$H$6:$H$105,"Terminé")=0,"",_xlfn.MAXIFS('Registre entretien'!$G$6:$G$105,'Registre entretien'!$B$6:$B$105,$A48,'Registre entretien'!$H$6:$H$105,"Terminé")))</f>
        <v/>
      </c>
      <c r="M48" s="27" t="str">
        <f aca="false">IF($A48="","",IF(COUNTIFS('Registre entretien'!$B$6:$B$105,$A48,'Registre entretien'!$H$6:$H$105,"&lt;&gt;Terminé",'Registre entretien'!$H$6:$H$105,"&lt;&gt;Annulé")=0,"",_xlfn.MINIFS('Registre entretien'!$F$6:$F$105,'Registre entretien'!$B$6:$B$105,$A48,'Registre entretien'!$H$6:$H$105,"&lt;&gt;Terminé",'Registre entretien'!$H$6:$H$105,"&lt;&gt;Annulé")))</f>
        <v/>
      </c>
      <c r="N48" s="29" t="str">
        <f aca="true">IF($A48="","",IF($H48="Retiré","Retiré",IF($M48="","Aucune échéance",IF($M48&lt;TODAY(),"Échu",IF($M48&lt;=TODAY()+Paramètres!$B$9,"À planifier","À jour")))))</f>
        <v/>
      </c>
    </row>
    <row r="49" customFormat="false" ht="15" hidden="false" customHeight="false" outlineLevel="0" collapsed="false">
      <c r="A49" s="34"/>
      <c r="B49" s="34"/>
      <c r="C49" s="34"/>
      <c r="D49" s="34"/>
      <c r="E49" s="34"/>
      <c r="F49" s="35"/>
      <c r="G49" s="36"/>
      <c r="H49" s="34"/>
      <c r="I49" s="34"/>
      <c r="J49" s="37"/>
      <c r="K49" s="34"/>
      <c r="L49" s="27" t="str">
        <f aca="false">IF($A49="","",IF(COUNTIFS('Registre entretien'!$B$6:$B$105,$A49,'Registre entretien'!$H$6:$H$105,"Terminé")=0,"",_xlfn.MAXIFS('Registre entretien'!$G$6:$G$105,'Registre entretien'!$B$6:$B$105,$A49,'Registre entretien'!$H$6:$H$105,"Terminé")))</f>
        <v/>
      </c>
      <c r="M49" s="27" t="str">
        <f aca="false">IF($A49="","",IF(COUNTIFS('Registre entretien'!$B$6:$B$105,$A49,'Registre entretien'!$H$6:$H$105,"&lt;&gt;Terminé",'Registre entretien'!$H$6:$H$105,"&lt;&gt;Annulé")=0,"",_xlfn.MINIFS('Registre entretien'!$F$6:$F$105,'Registre entretien'!$B$6:$B$105,$A49,'Registre entretien'!$H$6:$H$105,"&lt;&gt;Terminé",'Registre entretien'!$H$6:$H$105,"&lt;&gt;Annulé")))</f>
        <v/>
      </c>
      <c r="N49" s="29" t="str">
        <f aca="true">IF($A49="","",IF($H49="Retiré","Retiré",IF($M49="","Aucune échéance",IF($M49&lt;TODAY(),"Échu",IF($M49&lt;=TODAY()+Paramètres!$B$9,"À planifier","À jour")))))</f>
        <v/>
      </c>
    </row>
    <row r="50" customFormat="false" ht="15" hidden="false" customHeight="false" outlineLevel="0" collapsed="false">
      <c r="A50" s="34"/>
      <c r="B50" s="34"/>
      <c r="C50" s="34"/>
      <c r="D50" s="34"/>
      <c r="E50" s="34"/>
      <c r="F50" s="35"/>
      <c r="G50" s="36"/>
      <c r="H50" s="34"/>
      <c r="I50" s="34"/>
      <c r="J50" s="37"/>
      <c r="K50" s="34"/>
      <c r="L50" s="27" t="str">
        <f aca="false">IF($A50="","",IF(COUNTIFS('Registre entretien'!$B$6:$B$105,$A50,'Registre entretien'!$H$6:$H$105,"Terminé")=0,"",_xlfn.MAXIFS('Registre entretien'!$G$6:$G$105,'Registre entretien'!$B$6:$B$105,$A50,'Registre entretien'!$H$6:$H$105,"Terminé")))</f>
        <v/>
      </c>
      <c r="M50" s="27" t="str">
        <f aca="false">IF($A50="","",IF(COUNTIFS('Registre entretien'!$B$6:$B$105,$A50,'Registre entretien'!$H$6:$H$105,"&lt;&gt;Terminé",'Registre entretien'!$H$6:$H$105,"&lt;&gt;Annulé")=0,"",_xlfn.MINIFS('Registre entretien'!$F$6:$F$105,'Registre entretien'!$B$6:$B$105,$A50,'Registre entretien'!$H$6:$H$105,"&lt;&gt;Terminé",'Registre entretien'!$H$6:$H$105,"&lt;&gt;Annulé")))</f>
        <v/>
      </c>
      <c r="N50" s="29" t="str">
        <f aca="true">IF($A50="","",IF($H50="Retiré","Retiré",IF($M50="","Aucune échéance",IF($M50&lt;TODAY(),"Échu",IF($M50&lt;=TODAY()+Paramètres!$B$9,"À planifier","À jour")))))</f>
        <v/>
      </c>
    </row>
    <row r="51" customFormat="false" ht="15" hidden="false" customHeight="false" outlineLevel="0" collapsed="false">
      <c r="A51" s="34"/>
      <c r="B51" s="34"/>
      <c r="C51" s="34"/>
      <c r="D51" s="34"/>
      <c r="E51" s="34"/>
      <c r="F51" s="35"/>
      <c r="G51" s="36"/>
      <c r="H51" s="34"/>
      <c r="I51" s="34"/>
      <c r="J51" s="37"/>
      <c r="K51" s="34"/>
      <c r="L51" s="27" t="str">
        <f aca="false">IF($A51="","",IF(COUNTIFS('Registre entretien'!$B$6:$B$105,$A51,'Registre entretien'!$H$6:$H$105,"Terminé")=0,"",_xlfn.MAXIFS('Registre entretien'!$G$6:$G$105,'Registre entretien'!$B$6:$B$105,$A51,'Registre entretien'!$H$6:$H$105,"Terminé")))</f>
        <v/>
      </c>
      <c r="M51" s="27" t="str">
        <f aca="false">IF($A51="","",IF(COUNTIFS('Registre entretien'!$B$6:$B$105,$A51,'Registre entretien'!$H$6:$H$105,"&lt;&gt;Terminé",'Registre entretien'!$H$6:$H$105,"&lt;&gt;Annulé")=0,"",_xlfn.MINIFS('Registre entretien'!$F$6:$F$105,'Registre entretien'!$B$6:$B$105,$A51,'Registre entretien'!$H$6:$H$105,"&lt;&gt;Terminé",'Registre entretien'!$H$6:$H$105,"&lt;&gt;Annulé")))</f>
        <v/>
      </c>
      <c r="N51" s="29" t="str">
        <f aca="true">IF($A51="","",IF($H51="Retiré","Retiré",IF($M51="","Aucune échéance",IF($M51&lt;TODAY(),"Échu",IF($M51&lt;=TODAY()+Paramètres!$B$9,"À planifier","À jour")))))</f>
        <v/>
      </c>
    </row>
    <row r="52" customFormat="false" ht="15" hidden="false" customHeight="false" outlineLevel="0" collapsed="false">
      <c r="A52" s="34"/>
      <c r="B52" s="34"/>
      <c r="C52" s="34"/>
      <c r="D52" s="34"/>
      <c r="E52" s="34"/>
      <c r="F52" s="35"/>
      <c r="G52" s="36"/>
      <c r="H52" s="34"/>
      <c r="I52" s="34"/>
      <c r="J52" s="37"/>
      <c r="K52" s="34"/>
      <c r="L52" s="27" t="str">
        <f aca="false">IF($A52="","",IF(COUNTIFS('Registre entretien'!$B$6:$B$105,$A52,'Registre entretien'!$H$6:$H$105,"Terminé")=0,"",_xlfn.MAXIFS('Registre entretien'!$G$6:$G$105,'Registre entretien'!$B$6:$B$105,$A52,'Registre entretien'!$H$6:$H$105,"Terminé")))</f>
        <v/>
      </c>
      <c r="M52" s="27" t="str">
        <f aca="false">IF($A52="","",IF(COUNTIFS('Registre entretien'!$B$6:$B$105,$A52,'Registre entretien'!$H$6:$H$105,"&lt;&gt;Terminé",'Registre entretien'!$H$6:$H$105,"&lt;&gt;Annulé")=0,"",_xlfn.MINIFS('Registre entretien'!$F$6:$F$105,'Registre entretien'!$B$6:$B$105,$A52,'Registre entretien'!$H$6:$H$105,"&lt;&gt;Terminé",'Registre entretien'!$H$6:$H$105,"&lt;&gt;Annulé")))</f>
        <v/>
      </c>
      <c r="N52" s="29" t="str">
        <f aca="true">IF($A52="","",IF($H52="Retiré","Retiré",IF($M52="","Aucune échéance",IF($M52&lt;TODAY(),"Échu",IF($M52&lt;=TODAY()+Paramètres!$B$9,"À planifier","À jour")))))</f>
        <v/>
      </c>
    </row>
    <row r="53" customFormat="false" ht="15" hidden="false" customHeight="false" outlineLevel="0" collapsed="false">
      <c r="A53" s="34"/>
      <c r="B53" s="34"/>
      <c r="C53" s="34"/>
      <c r="D53" s="34"/>
      <c r="E53" s="34"/>
      <c r="F53" s="35"/>
      <c r="G53" s="36"/>
      <c r="H53" s="34"/>
      <c r="I53" s="34"/>
      <c r="J53" s="37"/>
      <c r="K53" s="34"/>
      <c r="L53" s="27" t="str">
        <f aca="false">IF($A53="","",IF(COUNTIFS('Registre entretien'!$B$6:$B$105,$A53,'Registre entretien'!$H$6:$H$105,"Terminé")=0,"",_xlfn.MAXIFS('Registre entretien'!$G$6:$G$105,'Registre entretien'!$B$6:$B$105,$A53,'Registre entretien'!$H$6:$H$105,"Terminé")))</f>
        <v/>
      </c>
      <c r="M53" s="27" t="str">
        <f aca="false">IF($A53="","",IF(COUNTIFS('Registre entretien'!$B$6:$B$105,$A53,'Registre entretien'!$H$6:$H$105,"&lt;&gt;Terminé",'Registre entretien'!$H$6:$H$105,"&lt;&gt;Annulé")=0,"",_xlfn.MINIFS('Registre entretien'!$F$6:$F$105,'Registre entretien'!$B$6:$B$105,$A53,'Registre entretien'!$H$6:$H$105,"&lt;&gt;Terminé",'Registre entretien'!$H$6:$H$105,"&lt;&gt;Annulé")))</f>
        <v/>
      </c>
      <c r="N53" s="29" t="str">
        <f aca="true">IF($A53="","",IF($H53="Retiré","Retiré",IF($M53="","Aucune échéance",IF($M53&lt;TODAY(),"Échu",IF($M53&lt;=TODAY()+Paramètres!$B$9,"À planifier","À jour")))))</f>
        <v/>
      </c>
    </row>
    <row r="54" customFormat="false" ht="15" hidden="false" customHeight="false" outlineLevel="0" collapsed="false">
      <c r="A54" s="34"/>
      <c r="B54" s="34"/>
      <c r="C54" s="34"/>
      <c r="D54" s="34"/>
      <c r="E54" s="34"/>
      <c r="F54" s="35"/>
      <c r="G54" s="36"/>
      <c r="H54" s="34"/>
      <c r="I54" s="34"/>
      <c r="J54" s="37"/>
      <c r="K54" s="34"/>
      <c r="L54" s="27" t="str">
        <f aca="false">IF($A54="","",IF(COUNTIFS('Registre entretien'!$B$6:$B$105,$A54,'Registre entretien'!$H$6:$H$105,"Terminé")=0,"",_xlfn.MAXIFS('Registre entretien'!$G$6:$G$105,'Registre entretien'!$B$6:$B$105,$A54,'Registre entretien'!$H$6:$H$105,"Terminé")))</f>
        <v/>
      </c>
      <c r="M54" s="27" t="str">
        <f aca="false">IF($A54="","",IF(COUNTIFS('Registre entretien'!$B$6:$B$105,$A54,'Registre entretien'!$H$6:$H$105,"&lt;&gt;Terminé",'Registre entretien'!$H$6:$H$105,"&lt;&gt;Annulé")=0,"",_xlfn.MINIFS('Registre entretien'!$F$6:$F$105,'Registre entretien'!$B$6:$B$105,$A54,'Registre entretien'!$H$6:$H$105,"&lt;&gt;Terminé",'Registre entretien'!$H$6:$H$105,"&lt;&gt;Annulé")))</f>
        <v/>
      </c>
      <c r="N54" s="29" t="str">
        <f aca="true">IF($A54="","",IF($H54="Retiré","Retiré",IF($M54="","Aucune échéance",IF($M54&lt;TODAY(),"Échu",IF($M54&lt;=TODAY()+Paramètres!$B$9,"À planifier","À jour")))))</f>
        <v/>
      </c>
    </row>
    <row r="55" customFormat="false" ht="15" hidden="false" customHeight="false" outlineLevel="0" collapsed="false">
      <c r="A55" s="34"/>
      <c r="B55" s="34"/>
      <c r="C55" s="34"/>
      <c r="D55" s="34"/>
      <c r="E55" s="34"/>
      <c r="F55" s="35"/>
      <c r="G55" s="36"/>
      <c r="H55" s="34"/>
      <c r="I55" s="34"/>
      <c r="J55" s="37"/>
      <c r="K55" s="34"/>
      <c r="L55" s="27" t="str">
        <f aca="false">IF($A55="","",IF(COUNTIFS('Registre entretien'!$B$6:$B$105,$A55,'Registre entretien'!$H$6:$H$105,"Terminé")=0,"",_xlfn.MAXIFS('Registre entretien'!$G$6:$G$105,'Registre entretien'!$B$6:$B$105,$A55,'Registre entretien'!$H$6:$H$105,"Terminé")))</f>
        <v/>
      </c>
      <c r="M55" s="27" t="str">
        <f aca="false">IF($A55="","",IF(COUNTIFS('Registre entretien'!$B$6:$B$105,$A55,'Registre entretien'!$H$6:$H$105,"&lt;&gt;Terminé",'Registre entretien'!$H$6:$H$105,"&lt;&gt;Annulé")=0,"",_xlfn.MINIFS('Registre entretien'!$F$6:$F$105,'Registre entretien'!$B$6:$B$105,$A55,'Registre entretien'!$H$6:$H$105,"&lt;&gt;Terminé",'Registre entretien'!$H$6:$H$105,"&lt;&gt;Annulé")))</f>
        <v/>
      </c>
      <c r="N55" s="29" t="str">
        <f aca="true">IF($A55="","",IF($H55="Retiré","Retiré",IF($M55="","Aucune échéance",IF($M55&lt;TODAY(),"Échu",IF($M55&lt;=TODAY()+Paramètres!$B$9,"À planifier","À jour")))))</f>
        <v/>
      </c>
    </row>
    <row r="56" customFormat="false" ht="15" hidden="false" customHeight="false" outlineLevel="0" collapsed="false">
      <c r="A56" s="34"/>
      <c r="B56" s="34"/>
      <c r="C56" s="34"/>
      <c r="D56" s="34"/>
      <c r="E56" s="34"/>
      <c r="F56" s="35"/>
      <c r="G56" s="36"/>
      <c r="H56" s="34"/>
      <c r="I56" s="34"/>
      <c r="J56" s="37"/>
      <c r="K56" s="34"/>
      <c r="L56" s="27" t="str">
        <f aca="false">IF($A56="","",IF(COUNTIFS('Registre entretien'!$B$6:$B$105,$A56,'Registre entretien'!$H$6:$H$105,"Terminé")=0,"",_xlfn.MAXIFS('Registre entretien'!$G$6:$G$105,'Registre entretien'!$B$6:$B$105,$A56,'Registre entretien'!$H$6:$H$105,"Terminé")))</f>
        <v/>
      </c>
      <c r="M56" s="27" t="str">
        <f aca="false">IF($A56="","",IF(COUNTIFS('Registre entretien'!$B$6:$B$105,$A56,'Registre entretien'!$H$6:$H$105,"&lt;&gt;Terminé",'Registre entretien'!$H$6:$H$105,"&lt;&gt;Annulé")=0,"",_xlfn.MINIFS('Registre entretien'!$F$6:$F$105,'Registre entretien'!$B$6:$B$105,$A56,'Registre entretien'!$H$6:$H$105,"&lt;&gt;Terminé",'Registre entretien'!$H$6:$H$105,"&lt;&gt;Annulé")))</f>
        <v/>
      </c>
      <c r="N56" s="29" t="str">
        <f aca="true">IF($A56="","",IF($H56="Retiré","Retiré",IF($M56="","Aucune échéance",IF($M56&lt;TODAY(),"Échu",IF($M56&lt;=TODAY()+Paramètres!$B$9,"À planifier","À jour")))))</f>
        <v/>
      </c>
    </row>
    <row r="57" customFormat="false" ht="15" hidden="false" customHeight="false" outlineLevel="0" collapsed="false">
      <c r="A57" s="34"/>
      <c r="B57" s="34"/>
      <c r="C57" s="34"/>
      <c r="D57" s="34"/>
      <c r="E57" s="34"/>
      <c r="F57" s="35"/>
      <c r="G57" s="36"/>
      <c r="H57" s="34"/>
      <c r="I57" s="34"/>
      <c r="J57" s="37"/>
      <c r="K57" s="34"/>
      <c r="L57" s="27" t="str">
        <f aca="false">IF($A57="","",IF(COUNTIFS('Registre entretien'!$B$6:$B$105,$A57,'Registre entretien'!$H$6:$H$105,"Terminé")=0,"",_xlfn.MAXIFS('Registre entretien'!$G$6:$G$105,'Registre entretien'!$B$6:$B$105,$A57,'Registre entretien'!$H$6:$H$105,"Terminé")))</f>
        <v/>
      </c>
      <c r="M57" s="27" t="str">
        <f aca="false">IF($A57="","",IF(COUNTIFS('Registre entretien'!$B$6:$B$105,$A57,'Registre entretien'!$H$6:$H$105,"&lt;&gt;Terminé",'Registre entretien'!$H$6:$H$105,"&lt;&gt;Annulé")=0,"",_xlfn.MINIFS('Registre entretien'!$F$6:$F$105,'Registre entretien'!$B$6:$B$105,$A57,'Registre entretien'!$H$6:$H$105,"&lt;&gt;Terminé",'Registre entretien'!$H$6:$H$105,"&lt;&gt;Annulé")))</f>
        <v/>
      </c>
      <c r="N57" s="29" t="str">
        <f aca="true">IF($A57="","",IF($H57="Retiré","Retiré",IF($M57="","Aucune échéance",IF($M57&lt;TODAY(),"Échu",IF($M57&lt;=TODAY()+Paramètres!$B$9,"À planifier","À jour")))))</f>
        <v/>
      </c>
    </row>
    <row r="58" customFormat="false" ht="15" hidden="false" customHeight="false" outlineLevel="0" collapsed="false">
      <c r="A58" s="34"/>
      <c r="B58" s="34"/>
      <c r="C58" s="34"/>
      <c r="D58" s="34"/>
      <c r="E58" s="34"/>
      <c r="F58" s="35"/>
      <c r="G58" s="36"/>
      <c r="H58" s="34"/>
      <c r="I58" s="34"/>
      <c r="J58" s="37"/>
      <c r="K58" s="34"/>
      <c r="L58" s="27" t="str">
        <f aca="false">IF($A58="","",IF(COUNTIFS('Registre entretien'!$B$6:$B$105,$A58,'Registre entretien'!$H$6:$H$105,"Terminé")=0,"",_xlfn.MAXIFS('Registre entretien'!$G$6:$G$105,'Registre entretien'!$B$6:$B$105,$A58,'Registre entretien'!$H$6:$H$105,"Terminé")))</f>
        <v/>
      </c>
      <c r="M58" s="27" t="str">
        <f aca="false">IF($A58="","",IF(COUNTIFS('Registre entretien'!$B$6:$B$105,$A58,'Registre entretien'!$H$6:$H$105,"&lt;&gt;Terminé",'Registre entretien'!$H$6:$H$105,"&lt;&gt;Annulé")=0,"",_xlfn.MINIFS('Registre entretien'!$F$6:$F$105,'Registre entretien'!$B$6:$B$105,$A58,'Registre entretien'!$H$6:$H$105,"&lt;&gt;Terminé",'Registre entretien'!$H$6:$H$105,"&lt;&gt;Annulé")))</f>
        <v/>
      </c>
      <c r="N58" s="29" t="str">
        <f aca="true">IF($A58="","",IF($H58="Retiré","Retiré",IF($M58="","Aucune échéance",IF($M58&lt;TODAY(),"Échu",IF($M58&lt;=TODAY()+Paramètres!$B$9,"À planifier","À jour")))))</f>
        <v/>
      </c>
    </row>
    <row r="59" customFormat="false" ht="15" hidden="false" customHeight="false" outlineLevel="0" collapsed="false">
      <c r="A59" s="34"/>
      <c r="B59" s="34"/>
      <c r="C59" s="34"/>
      <c r="D59" s="34"/>
      <c r="E59" s="34"/>
      <c r="F59" s="35"/>
      <c r="G59" s="36"/>
      <c r="H59" s="34"/>
      <c r="I59" s="34"/>
      <c r="J59" s="37"/>
      <c r="K59" s="34"/>
      <c r="L59" s="27" t="str">
        <f aca="false">IF($A59="","",IF(COUNTIFS('Registre entretien'!$B$6:$B$105,$A59,'Registre entretien'!$H$6:$H$105,"Terminé")=0,"",_xlfn.MAXIFS('Registre entretien'!$G$6:$G$105,'Registre entretien'!$B$6:$B$105,$A59,'Registre entretien'!$H$6:$H$105,"Terminé")))</f>
        <v/>
      </c>
      <c r="M59" s="27" t="str">
        <f aca="false">IF($A59="","",IF(COUNTIFS('Registre entretien'!$B$6:$B$105,$A59,'Registre entretien'!$H$6:$H$105,"&lt;&gt;Terminé",'Registre entretien'!$H$6:$H$105,"&lt;&gt;Annulé")=0,"",_xlfn.MINIFS('Registre entretien'!$F$6:$F$105,'Registre entretien'!$B$6:$B$105,$A59,'Registre entretien'!$H$6:$H$105,"&lt;&gt;Terminé",'Registre entretien'!$H$6:$H$105,"&lt;&gt;Annulé")))</f>
        <v/>
      </c>
      <c r="N59" s="29" t="str">
        <f aca="true">IF($A59="","",IF($H59="Retiré","Retiré",IF($M59="","Aucune échéance",IF($M59&lt;TODAY(),"Échu",IF($M59&lt;=TODAY()+Paramètres!$B$9,"À planifier","À jour")))))</f>
        <v/>
      </c>
    </row>
    <row r="60" customFormat="false" ht="15" hidden="false" customHeight="false" outlineLevel="0" collapsed="false">
      <c r="A60" s="34"/>
      <c r="B60" s="34"/>
      <c r="C60" s="34"/>
      <c r="D60" s="34"/>
      <c r="E60" s="34"/>
      <c r="F60" s="35"/>
      <c r="G60" s="36"/>
      <c r="H60" s="34"/>
      <c r="I60" s="34"/>
      <c r="J60" s="37"/>
      <c r="K60" s="34"/>
      <c r="L60" s="27" t="str">
        <f aca="false">IF($A60="","",IF(COUNTIFS('Registre entretien'!$B$6:$B$105,$A60,'Registre entretien'!$H$6:$H$105,"Terminé")=0,"",_xlfn.MAXIFS('Registre entretien'!$G$6:$G$105,'Registre entretien'!$B$6:$B$105,$A60,'Registre entretien'!$H$6:$H$105,"Terminé")))</f>
        <v/>
      </c>
      <c r="M60" s="27" t="str">
        <f aca="false">IF($A60="","",IF(COUNTIFS('Registre entretien'!$B$6:$B$105,$A60,'Registre entretien'!$H$6:$H$105,"&lt;&gt;Terminé",'Registre entretien'!$H$6:$H$105,"&lt;&gt;Annulé")=0,"",_xlfn.MINIFS('Registre entretien'!$F$6:$F$105,'Registre entretien'!$B$6:$B$105,$A60,'Registre entretien'!$H$6:$H$105,"&lt;&gt;Terminé",'Registre entretien'!$H$6:$H$105,"&lt;&gt;Annulé")))</f>
        <v/>
      </c>
      <c r="N60" s="29" t="str">
        <f aca="true">IF($A60="","",IF($H60="Retiré","Retiré",IF($M60="","Aucune échéance",IF($M60&lt;TODAY(),"Échu",IF($M60&lt;=TODAY()+Paramètres!$B$9,"À planifier","À jour")))))</f>
        <v/>
      </c>
    </row>
    <row r="61" customFormat="false" ht="15" hidden="false" customHeight="false" outlineLevel="0" collapsed="false">
      <c r="A61" s="34"/>
      <c r="B61" s="34"/>
      <c r="C61" s="34"/>
      <c r="D61" s="34"/>
      <c r="E61" s="34"/>
      <c r="F61" s="35"/>
      <c r="G61" s="36"/>
      <c r="H61" s="34"/>
      <c r="I61" s="34"/>
      <c r="J61" s="37"/>
      <c r="K61" s="34"/>
      <c r="L61" s="27" t="str">
        <f aca="false">IF($A61="","",IF(COUNTIFS('Registre entretien'!$B$6:$B$105,$A61,'Registre entretien'!$H$6:$H$105,"Terminé")=0,"",_xlfn.MAXIFS('Registre entretien'!$G$6:$G$105,'Registre entretien'!$B$6:$B$105,$A61,'Registre entretien'!$H$6:$H$105,"Terminé")))</f>
        <v/>
      </c>
      <c r="M61" s="27" t="str">
        <f aca="false">IF($A61="","",IF(COUNTIFS('Registre entretien'!$B$6:$B$105,$A61,'Registre entretien'!$H$6:$H$105,"&lt;&gt;Terminé",'Registre entretien'!$H$6:$H$105,"&lt;&gt;Annulé")=0,"",_xlfn.MINIFS('Registre entretien'!$F$6:$F$105,'Registre entretien'!$B$6:$B$105,$A61,'Registre entretien'!$H$6:$H$105,"&lt;&gt;Terminé",'Registre entretien'!$H$6:$H$105,"&lt;&gt;Annulé")))</f>
        <v/>
      </c>
      <c r="N61" s="29" t="str">
        <f aca="true">IF($A61="","",IF($H61="Retiré","Retiré",IF($M61="","Aucune échéance",IF($M61&lt;TODAY(),"Échu",IF($M61&lt;=TODAY()+Paramètres!$B$9,"À planifier","À jour")))))</f>
        <v/>
      </c>
    </row>
    <row r="62" customFormat="false" ht="15" hidden="false" customHeight="false" outlineLevel="0" collapsed="false">
      <c r="A62" s="34"/>
      <c r="B62" s="34"/>
      <c r="C62" s="34"/>
      <c r="D62" s="34"/>
      <c r="E62" s="34"/>
      <c r="F62" s="35"/>
      <c r="G62" s="36"/>
      <c r="H62" s="34"/>
      <c r="I62" s="34"/>
      <c r="J62" s="37"/>
      <c r="K62" s="34"/>
      <c r="L62" s="27" t="str">
        <f aca="false">IF($A62="","",IF(COUNTIFS('Registre entretien'!$B$6:$B$105,$A62,'Registre entretien'!$H$6:$H$105,"Terminé")=0,"",_xlfn.MAXIFS('Registre entretien'!$G$6:$G$105,'Registre entretien'!$B$6:$B$105,$A62,'Registre entretien'!$H$6:$H$105,"Terminé")))</f>
        <v/>
      </c>
      <c r="M62" s="27" t="str">
        <f aca="false">IF($A62="","",IF(COUNTIFS('Registre entretien'!$B$6:$B$105,$A62,'Registre entretien'!$H$6:$H$105,"&lt;&gt;Terminé",'Registre entretien'!$H$6:$H$105,"&lt;&gt;Annulé")=0,"",_xlfn.MINIFS('Registre entretien'!$F$6:$F$105,'Registre entretien'!$B$6:$B$105,$A62,'Registre entretien'!$H$6:$H$105,"&lt;&gt;Terminé",'Registre entretien'!$H$6:$H$105,"&lt;&gt;Annulé")))</f>
        <v/>
      </c>
      <c r="N62" s="29" t="str">
        <f aca="true">IF($A62="","",IF($H62="Retiré","Retiré",IF($M62="","Aucune échéance",IF($M62&lt;TODAY(),"Échu",IF($M62&lt;=TODAY()+Paramètres!$B$9,"À planifier","À jour")))))</f>
        <v/>
      </c>
    </row>
    <row r="63" customFormat="false" ht="15" hidden="false" customHeight="false" outlineLevel="0" collapsed="false">
      <c r="A63" s="34"/>
      <c r="B63" s="34"/>
      <c r="C63" s="34"/>
      <c r="D63" s="34"/>
      <c r="E63" s="34"/>
      <c r="F63" s="35"/>
      <c r="G63" s="36"/>
      <c r="H63" s="34"/>
      <c r="I63" s="34"/>
      <c r="J63" s="37"/>
      <c r="K63" s="34"/>
      <c r="L63" s="27" t="str">
        <f aca="false">IF($A63="","",IF(COUNTIFS('Registre entretien'!$B$6:$B$105,$A63,'Registre entretien'!$H$6:$H$105,"Terminé")=0,"",_xlfn.MAXIFS('Registre entretien'!$G$6:$G$105,'Registre entretien'!$B$6:$B$105,$A63,'Registre entretien'!$H$6:$H$105,"Terminé")))</f>
        <v/>
      </c>
      <c r="M63" s="27" t="str">
        <f aca="false">IF($A63="","",IF(COUNTIFS('Registre entretien'!$B$6:$B$105,$A63,'Registre entretien'!$H$6:$H$105,"&lt;&gt;Terminé",'Registre entretien'!$H$6:$H$105,"&lt;&gt;Annulé")=0,"",_xlfn.MINIFS('Registre entretien'!$F$6:$F$105,'Registre entretien'!$B$6:$B$105,$A63,'Registre entretien'!$H$6:$H$105,"&lt;&gt;Terminé",'Registre entretien'!$H$6:$H$105,"&lt;&gt;Annulé")))</f>
        <v/>
      </c>
      <c r="N63" s="29" t="str">
        <f aca="true">IF($A63="","",IF($H63="Retiré","Retiré",IF($M63="","Aucune échéance",IF($M63&lt;TODAY(),"Échu",IF($M63&lt;=TODAY()+Paramètres!$B$9,"À planifier","À jour")))))</f>
        <v/>
      </c>
    </row>
    <row r="64" customFormat="false" ht="15" hidden="false" customHeight="false" outlineLevel="0" collapsed="false">
      <c r="A64" s="34"/>
      <c r="B64" s="34"/>
      <c r="C64" s="34"/>
      <c r="D64" s="34"/>
      <c r="E64" s="34"/>
      <c r="F64" s="35"/>
      <c r="G64" s="36"/>
      <c r="H64" s="34"/>
      <c r="I64" s="34"/>
      <c r="J64" s="37"/>
      <c r="K64" s="34"/>
      <c r="L64" s="27" t="str">
        <f aca="false">IF($A64="","",IF(COUNTIFS('Registre entretien'!$B$6:$B$105,$A64,'Registre entretien'!$H$6:$H$105,"Terminé")=0,"",_xlfn.MAXIFS('Registre entretien'!$G$6:$G$105,'Registre entretien'!$B$6:$B$105,$A64,'Registre entretien'!$H$6:$H$105,"Terminé")))</f>
        <v/>
      </c>
      <c r="M64" s="27" t="str">
        <f aca="false">IF($A64="","",IF(COUNTIFS('Registre entretien'!$B$6:$B$105,$A64,'Registre entretien'!$H$6:$H$105,"&lt;&gt;Terminé",'Registre entretien'!$H$6:$H$105,"&lt;&gt;Annulé")=0,"",_xlfn.MINIFS('Registre entretien'!$F$6:$F$105,'Registre entretien'!$B$6:$B$105,$A64,'Registre entretien'!$H$6:$H$105,"&lt;&gt;Terminé",'Registre entretien'!$H$6:$H$105,"&lt;&gt;Annulé")))</f>
        <v/>
      </c>
      <c r="N64" s="29" t="str">
        <f aca="true">IF($A64="","",IF($H64="Retiré","Retiré",IF($M64="","Aucune échéance",IF($M64&lt;TODAY(),"Échu",IF($M64&lt;=TODAY()+Paramètres!$B$9,"À planifier","À jour")))))</f>
        <v/>
      </c>
    </row>
    <row r="65" customFormat="false" ht="15" hidden="false" customHeight="false" outlineLevel="0" collapsed="false">
      <c r="A65" s="34"/>
      <c r="B65" s="34"/>
      <c r="C65" s="34"/>
      <c r="D65" s="34"/>
      <c r="E65" s="34"/>
      <c r="F65" s="35"/>
      <c r="G65" s="36"/>
      <c r="H65" s="34"/>
      <c r="I65" s="34"/>
      <c r="J65" s="37"/>
      <c r="K65" s="34"/>
      <c r="L65" s="27" t="str">
        <f aca="false">IF($A65="","",IF(COUNTIFS('Registre entretien'!$B$6:$B$105,$A65,'Registre entretien'!$H$6:$H$105,"Terminé")=0,"",_xlfn.MAXIFS('Registre entretien'!$G$6:$G$105,'Registre entretien'!$B$6:$B$105,$A65,'Registre entretien'!$H$6:$H$105,"Terminé")))</f>
        <v/>
      </c>
      <c r="M65" s="27" t="str">
        <f aca="false">IF($A65="","",IF(COUNTIFS('Registre entretien'!$B$6:$B$105,$A65,'Registre entretien'!$H$6:$H$105,"&lt;&gt;Terminé",'Registre entretien'!$H$6:$H$105,"&lt;&gt;Annulé")=0,"",_xlfn.MINIFS('Registre entretien'!$F$6:$F$105,'Registre entretien'!$B$6:$B$105,$A65,'Registre entretien'!$H$6:$H$105,"&lt;&gt;Terminé",'Registre entretien'!$H$6:$H$105,"&lt;&gt;Annulé")))</f>
        <v/>
      </c>
      <c r="N65" s="29" t="str">
        <f aca="true">IF($A65="","",IF($H65="Retiré","Retiré",IF($M65="","Aucune échéance",IF($M65&lt;TODAY(),"Échu",IF($M65&lt;=TODAY()+Paramètres!$B$9,"À planifier","À jour")))))</f>
        <v/>
      </c>
    </row>
    <row r="66" customFormat="false" ht="15" hidden="false" customHeight="false" outlineLevel="0" collapsed="false">
      <c r="A66" s="34"/>
      <c r="B66" s="34"/>
      <c r="C66" s="34"/>
      <c r="D66" s="34"/>
      <c r="E66" s="34"/>
      <c r="F66" s="35"/>
      <c r="G66" s="36"/>
      <c r="H66" s="34"/>
      <c r="I66" s="34"/>
      <c r="J66" s="37"/>
      <c r="K66" s="34"/>
      <c r="L66" s="27" t="str">
        <f aca="false">IF($A66="","",IF(COUNTIFS('Registre entretien'!$B$6:$B$105,$A66,'Registre entretien'!$H$6:$H$105,"Terminé")=0,"",_xlfn.MAXIFS('Registre entretien'!$G$6:$G$105,'Registre entretien'!$B$6:$B$105,$A66,'Registre entretien'!$H$6:$H$105,"Terminé")))</f>
        <v/>
      </c>
      <c r="M66" s="27" t="str">
        <f aca="false">IF($A66="","",IF(COUNTIFS('Registre entretien'!$B$6:$B$105,$A66,'Registre entretien'!$H$6:$H$105,"&lt;&gt;Terminé",'Registre entretien'!$H$6:$H$105,"&lt;&gt;Annulé")=0,"",_xlfn.MINIFS('Registre entretien'!$F$6:$F$105,'Registre entretien'!$B$6:$B$105,$A66,'Registre entretien'!$H$6:$H$105,"&lt;&gt;Terminé",'Registre entretien'!$H$6:$H$105,"&lt;&gt;Annulé")))</f>
        <v/>
      </c>
      <c r="N66" s="29" t="str">
        <f aca="true">IF($A66="","",IF($H66="Retiré","Retiré",IF($M66="","Aucune échéance",IF($M66&lt;TODAY(),"Échu",IF($M66&lt;=TODAY()+Paramètres!$B$9,"À planifier","À jour")))))</f>
        <v/>
      </c>
    </row>
    <row r="67" customFormat="false" ht="15" hidden="false" customHeight="false" outlineLevel="0" collapsed="false">
      <c r="A67" s="34"/>
      <c r="B67" s="34"/>
      <c r="C67" s="34"/>
      <c r="D67" s="34"/>
      <c r="E67" s="34"/>
      <c r="F67" s="35"/>
      <c r="G67" s="36"/>
      <c r="H67" s="34"/>
      <c r="I67" s="34"/>
      <c r="J67" s="37"/>
      <c r="K67" s="34"/>
      <c r="L67" s="27" t="str">
        <f aca="false">IF($A67="","",IF(COUNTIFS('Registre entretien'!$B$6:$B$105,$A67,'Registre entretien'!$H$6:$H$105,"Terminé")=0,"",_xlfn.MAXIFS('Registre entretien'!$G$6:$G$105,'Registre entretien'!$B$6:$B$105,$A67,'Registre entretien'!$H$6:$H$105,"Terminé")))</f>
        <v/>
      </c>
      <c r="M67" s="27" t="str">
        <f aca="false">IF($A67="","",IF(COUNTIFS('Registre entretien'!$B$6:$B$105,$A67,'Registre entretien'!$H$6:$H$105,"&lt;&gt;Terminé",'Registre entretien'!$H$6:$H$105,"&lt;&gt;Annulé")=0,"",_xlfn.MINIFS('Registre entretien'!$F$6:$F$105,'Registre entretien'!$B$6:$B$105,$A67,'Registre entretien'!$H$6:$H$105,"&lt;&gt;Terminé",'Registre entretien'!$H$6:$H$105,"&lt;&gt;Annulé")))</f>
        <v/>
      </c>
      <c r="N67" s="29" t="str">
        <f aca="true">IF($A67="","",IF($H67="Retiré","Retiré",IF($M67="","Aucune échéance",IF($M67&lt;TODAY(),"Échu",IF($M67&lt;=TODAY()+Paramètres!$B$9,"À planifier","À jour")))))</f>
        <v/>
      </c>
    </row>
    <row r="68" customFormat="false" ht="15" hidden="false" customHeight="false" outlineLevel="0" collapsed="false">
      <c r="A68" s="34"/>
      <c r="B68" s="34"/>
      <c r="C68" s="34"/>
      <c r="D68" s="34"/>
      <c r="E68" s="34"/>
      <c r="F68" s="35"/>
      <c r="G68" s="36"/>
      <c r="H68" s="34"/>
      <c r="I68" s="34"/>
      <c r="J68" s="37"/>
      <c r="K68" s="34"/>
      <c r="L68" s="27" t="str">
        <f aca="false">IF($A68="","",IF(COUNTIFS('Registre entretien'!$B$6:$B$105,$A68,'Registre entretien'!$H$6:$H$105,"Terminé")=0,"",_xlfn.MAXIFS('Registre entretien'!$G$6:$G$105,'Registre entretien'!$B$6:$B$105,$A68,'Registre entretien'!$H$6:$H$105,"Terminé")))</f>
        <v/>
      </c>
      <c r="M68" s="27" t="str">
        <f aca="false">IF($A68="","",IF(COUNTIFS('Registre entretien'!$B$6:$B$105,$A68,'Registre entretien'!$H$6:$H$105,"&lt;&gt;Terminé",'Registre entretien'!$H$6:$H$105,"&lt;&gt;Annulé")=0,"",_xlfn.MINIFS('Registre entretien'!$F$6:$F$105,'Registre entretien'!$B$6:$B$105,$A68,'Registre entretien'!$H$6:$H$105,"&lt;&gt;Terminé",'Registre entretien'!$H$6:$H$105,"&lt;&gt;Annulé")))</f>
        <v/>
      </c>
      <c r="N68" s="29" t="str">
        <f aca="true">IF($A68="","",IF($H68="Retiré","Retiré",IF($M68="","Aucune échéance",IF($M68&lt;TODAY(),"Échu",IF($M68&lt;=TODAY()+Paramètres!$B$9,"À planifier","À jour")))))</f>
        <v/>
      </c>
    </row>
    <row r="69" customFormat="false" ht="15" hidden="false" customHeight="false" outlineLevel="0" collapsed="false">
      <c r="A69" s="34"/>
      <c r="B69" s="34"/>
      <c r="C69" s="34"/>
      <c r="D69" s="34"/>
      <c r="E69" s="34"/>
      <c r="F69" s="35"/>
      <c r="G69" s="36"/>
      <c r="H69" s="34"/>
      <c r="I69" s="34"/>
      <c r="J69" s="37"/>
      <c r="K69" s="34"/>
      <c r="L69" s="27" t="str">
        <f aca="false">IF($A69="","",IF(COUNTIFS('Registre entretien'!$B$6:$B$105,$A69,'Registre entretien'!$H$6:$H$105,"Terminé")=0,"",_xlfn.MAXIFS('Registre entretien'!$G$6:$G$105,'Registre entretien'!$B$6:$B$105,$A69,'Registre entretien'!$H$6:$H$105,"Terminé")))</f>
        <v/>
      </c>
      <c r="M69" s="27" t="str">
        <f aca="false">IF($A69="","",IF(COUNTIFS('Registre entretien'!$B$6:$B$105,$A69,'Registre entretien'!$H$6:$H$105,"&lt;&gt;Terminé",'Registre entretien'!$H$6:$H$105,"&lt;&gt;Annulé")=0,"",_xlfn.MINIFS('Registre entretien'!$F$6:$F$105,'Registre entretien'!$B$6:$B$105,$A69,'Registre entretien'!$H$6:$H$105,"&lt;&gt;Terminé",'Registre entretien'!$H$6:$H$105,"&lt;&gt;Annulé")))</f>
        <v/>
      </c>
      <c r="N69" s="29" t="str">
        <f aca="true">IF($A69="","",IF($H69="Retiré","Retiré",IF($M69="","Aucune échéance",IF($M69&lt;TODAY(),"Échu",IF($M69&lt;=TODAY()+Paramètres!$B$9,"À planifier","À jour")))))</f>
        <v/>
      </c>
    </row>
    <row r="70" customFormat="false" ht="15" hidden="false" customHeight="false" outlineLevel="0" collapsed="false">
      <c r="A70" s="34"/>
      <c r="B70" s="34"/>
      <c r="C70" s="34"/>
      <c r="D70" s="34"/>
      <c r="E70" s="34"/>
      <c r="F70" s="35"/>
      <c r="G70" s="36"/>
      <c r="H70" s="34"/>
      <c r="I70" s="34"/>
      <c r="J70" s="37"/>
      <c r="K70" s="34"/>
      <c r="L70" s="27" t="str">
        <f aca="false">IF($A70="","",IF(COUNTIFS('Registre entretien'!$B$6:$B$105,$A70,'Registre entretien'!$H$6:$H$105,"Terminé")=0,"",_xlfn.MAXIFS('Registre entretien'!$G$6:$G$105,'Registre entretien'!$B$6:$B$105,$A70,'Registre entretien'!$H$6:$H$105,"Terminé")))</f>
        <v/>
      </c>
      <c r="M70" s="27" t="str">
        <f aca="false">IF($A70="","",IF(COUNTIFS('Registre entretien'!$B$6:$B$105,$A70,'Registre entretien'!$H$6:$H$105,"&lt;&gt;Terminé",'Registre entretien'!$H$6:$H$105,"&lt;&gt;Annulé")=0,"",_xlfn.MINIFS('Registre entretien'!$F$6:$F$105,'Registre entretien'!$B$6:$B$105,$A70,'Registre entretien'!$H$6:$H$105,"&lt;&gt;Terminé",'Registre entretien'!$H$6:$H$105,"&lt;&gt;Annulé")))</f>
        <v/>
      </c>
      <c r="N70" s="29" t="str">
        <f aca="true">IF($A70="","",IF($H70="Retiré","Retiré",IF($M70="","Aucune échéance",IF($M70&lt;TODAY(),"Échu",IF($M70&lt;=TODAY()+Paramètres!$B$9,"À planifier","À jour")))))</f>
        <v/>
      </c>
    </row>
    <row r="71" customFormat="false" ht="15" hidden="false" customHeight="false" outlineLevel="0" collapsed="false">
      <c r="A71" s="34"/>
      <c r="B71" s="34"/>
      <c r="C71" s="34"/>
      <c r="D71" s="34"/>
      <c r="E71" s="34"/>
      <c r="F71" s="35"/>
      <c r="G71" s="36"/>
      <c r="H71" s="34"/>
      <c r="I71" s="34"/>
      <c r="J71" s="37"/>
      <c r="K71" s="34"/>
      <c r="L71" s="27" t="str">
        <f aca="false">IF($A71="","",IF(COUNTIFS('Registre entretien'!$B$6:$B$105,$A71,'Registre entretien'!$H$6:$H$105,"Terminé")=0,"",_xlfn.MAXIFS('Registre entretien'!$G$6:$G$105,'Registre entretien'!$B$6:$B$105,$A71,'Registre entretien'!$H$6:$H$105,"Terminé")))</f>
        <v/>
      </c>
      <c r="M71" s="27" t="str">
        <f aca="false">IF($A71="","",IF(COUNTIFS('Registre entretien'!$B$6:$B$105,$A71,'Registre entretien'!$H$6:$H$105,"&lt;&gt;Terminé",'Registre entretien'!$H$6:$H$105,"&lt;&gt;Annulé")=0,"",_xlfn.MINIFS('Registre entretien'!$F$6:$F$105,'Registre entretien'!$B$6:$B$105,$A71,'Registre entretien'!$H$6:$H$105,"&lt;&gt;Terminé",'Registre entretien'!$H$6:$H$105,"&lt;&gt;Annulé")))</f>
        <v/>
      </c>
      <c r="N71" s="29" t="str">
        <f aca="true">IF($A71="","",IF($H71="Retiré","Retiré",IF($M71="","Aucune échéance",IF($M71&lt;TODAY(),"Échu",IF($M71&lt;=TODAY()+Paramètres!$B$9,"À planifier","À jour")))))</f>
        <v/>
      </c>
    </row>
    <row r="72" customFormat="false" ht="15" hidden="false" customHeight="false" outlineLevel="0" collapsed="false">
      <c r="A72" s="34"/>
      <c r="B72" s="34"/>
      <c r="C72" s="34"/>
      <c r="D72" s="34"/>
      <c r="E72" s="34"/>
      <c r="F72" s="35"/>
      <c r="G72" s="36"/>
      <c r="H72" s="34"/>
      <c r="I72" s="34"/>
      <c r="J72" s="37"/>
      <c r="K72" s="34"/>
      <c r="L72" s="27" t="str">
        <f aca="false">IF($A72="","",IF(COUNTIFS('Registre entretien'!$B$6:$B$105,$A72,'Registre entretien'!$H$6:$H$105,"Terminé")=0,"",_xlfn.MAXIFS('Registre entretien'!$G$6:$G$105,'Registre entretien'!$B$6:$B$105,$A72,'Registre entretien'!$H$6:$H$105,"Terminé")))</f>
        <v/>
      </c>
      <c r="M72" s="27" t="str">
        <f aca="false">IF($A72="","",IF(COUNTIFS('Registre entretien'!$B$6:$B$105,$A72,'Registre entretien'!$H$6:$H$105,"&lt;&gt;Terminé",'Registre entretien'!$H$6:$H$105,"&lt;&gt;Annulé")=0,"",_xlfn.MINIFS('Registre entretien'!$F$6:$F$105,'Registre entretien'!$B$6:$B$105,$A72,'Registre entretien'!$H$6:$H$105,"&lt;&gt;Terminé",'Registre entretien'!$H$6:$H$105,"&lt;&gt;Annulé")))</f>
        <v/>
      </c>
      <c r="N72" s="29" t="str">
        <f aca="true">IF($A72="","",IF($H72="Retiré","Retiré",IF($M72="","Aucune échéance",IF($M72&lt;TODAY(),"Échu",IF($M72&lt;=TODAY()+Paramètres!$B$9,"À planifier","À jour")))))</f>
        <v/>
      </c>
    </row>
    <row r="73" customFormat="false" ht="15" hidden="false" customHeight="false" outlineLevel="0" collapsed="false">
      <c r="A73" s="34"/>
      <c r="B73" s="34"/>
      <c r="C73" s="34"/>
      <c r="D73" s="34"/>
      <c r="E73" s="34"/>
      <c r="F73" s="35"/>
      <c r="G73" s="36"/>
      <c r="H73" s="34"/>
      <c r="I73" s="34"/>
      <c r="J73" s="37"/>
      <c r="K73" s="34"/>
      <c r="L73" s="27" t="str">
        <f aca="false">IF($A73="","",IF(COUNTIFS('Registre entretien'!$B$6:$B$105,$A73,'Registre entretien'!$H$6:$H$105,"Terminé")=0,"",_xlfn.MAXIFS('Registre entretien'!$G$6:$G$105,'Registre entretien'!$B$6:$B$105,$A73,'Registre entretien'!$H$6:$H$105,"Terminé")))</f>
        <v/>
      </c>
      <c r="M73" s="27" t="str">
        <f aca="false">IF($A73="","",IF(COUNTIFS('Registre entretien'!$B$6:$B$105,$A73,'Registre entretien'!$H$6:$H$105,"&lt;&gt;Terminé",'Registre entretien'!$H$6:$H$105,"&lt;&gt;Annulé")=0,"",_xlfn.MINIFS('Registre entretien'!$F$6:$F$105,'Registre entretien'!$B$6:$B$105,$A73,'Registre entretien'!$H$6:$H$105,"&lt;&gt;Terminé",'Registre entretien'!$H$6:$H$105,"&lt;&gt;Annulé")))</f>
        <v/>
      </c>
      <c r="N73" s="29" t="str">
        <f aca="true">IF($A73="","",IF($H73="Retiré","Retiré",IF($M73="","Aucune échéance",IF($M73&lt;TODAY(),"Échu",IF($M73&lt;=TODAY()+Paramètres!$B$9,"À planifier","À jour")))))</f>
        <v/>
      </c>
    </row>
    <row r="74" customFormat="false" ht="15" hidden="false" customHeight="false" outlineLevel="0" collapsed="false">
      <c r="A74" s="34"/>
      <c r="B74" s="34"/>
      <c r="C74" s="34"/>
      <c r="D74" s="34"/>
      <c r="E74" s="34"/>
      <c r="F74" s="35"/>
      <c r="G74" s="36"/>
      <c r="H74" s="34"/>
      <c r="I74" s="34"/>
      <c r="J74" s="37"/>
      <c r="K74" s="34"/>
      <c r="L74" s="27" t="str">
        <f aca="false">IF($A74="","",IF(COUNTIFS('Registre entretien'!$B$6:$B$105,$A74,'Registre entretien'!$H$6:$H$105,"Terminé")=0,"",_xlfn.MAXIFS('Registre entretien'!$G$6:$G$105,'Registre entretien'!$B$6:$B$105,$A74,'Registre entretien'!$H$6:$H$105,"Terminé")))</f>
        <v/>
      </c>
      <c r="M74" s="27" t="str">
        <f aca="false">IF($A74="","",IF(COUNTIFS('Registre entretien'!$B$6:$B$105,$A74,'Registre entretien'!$H$6:$H$105,"&lt;&gt;Terminé",'Registre entretien'!$H$6:$H$105,"&lt;&gt;Annulé")=0,"",_xlfn.MINIFS('Registre entretien'!$F$6:$F$105,'Registre entretien'!$B$6:$B$105,$A74,'Registre entretien'!$H$6:$H$105,"&lt;&gt;Terminé",'Registre entretien'!$H$6:$H$105,"&lt;&gt;Annulé")))</f>
        <v/>
      </c>
      <c r="N74" s="29" t="str">
        <f aca="true">IF($A74="","",IF($H74="Retiré","Retiré",IF($M74="","Aucune échéance",IF($M74&lt;TODAY(),"Échu",IF($M74&lt;=TODAY()+Paramètres!$B$9,"À planifier","À jour")))))</f>
        <v/>
      </c>
    </row>
    <row r="75" customFormat="false" ht="15" hidden="false" customHeight="false" outlineLevel="0" collapsed="false">
      <c r="A75" s="34"/>
      <c r="B75" s="34"/>
      <c r="C75" s="34"/>
      <c r="D75" s="34"/>
      <c r="E75" s="34"/>
      <c r="F75" s="35"/>
      <c r="G75" s="36"/>
      <c r="H75" s="34"/>
      <c r="I75" s="34"/>
      <c r="J75" s="37"/>
      <c r="K75" s="34"/>
      <c r="L75" s="27" t="str">
        <f aca="false">IF($A75="","",IF(COUNTIFS('Registre entretien'!$B$6:$B$105,$A75,'Registre entretien'!$H$6:$H$105,"Terminé")=0,"",_xlfn.MAXIFS('Registre entretien'!$G$6:$G$105,'Registre entretien'!$B$6:$B$105,$A75,'Registre entretien'!$H$6:$H$105,"Terminé")))</f>
        <v/>
      </c>
      <c r="M75" s="27" t="str">
        <f aca="false">IF($A75="","",IF(COUNTIFS('Registre entretien'!$B$6:$B$105,$A75,'Registre entretien'!$H$6:$H$105,"&lt;&gt;Terminé",'Registre entretien'!$H$6:$H$105,"&lt;&gt;Annulé")=0,"",_xlfn.MINIFS('Registre entretien'!$F$6:$F$105,'Registre entretien'!$B$6:$B$105,$A75,'Registre entretien'!$H$6:$H$105,"&lt;&gt;Terminé",'Registre entretien'!$H$6:$H$105,"&lt;&gt;Annulé")))</f>
        <v/>
      </c>
      <c r="N75" s="29" t="str">
        <f aca="true">IF($A75="","",IF($H75="Retiré","Retiré",IF($M75="","Aucune échéance",IF($M75&lt;TODAY(),"Échu",IF($M75&lt;=TODAY()+Paramètres!$B$9,"À planifier","À jour")))))</f>
        <v/>
      </c>
    </row>
    <row r="76" customFormat="false" ht="15" hidden="false" customHeight="false" outlineLevel="0" collapsed="false">
      <c r="A76" s="34"/>
      <c r="B76" s="34"/>
      <c r="C76" s="34"/>
      <c r="D76" s="34"/>
      <c r="E76" s="34"/>
      <c r="F76" s="35"/>
      <c r="G76" s="36"/>
      <c r="H76" s="34"/>
      <c r="I76" s="34"/>
      <c r="J76" s="37"/>
      <c r="K76" s="34"/>
      <c r="L76" s="27" t="str">
        <f aca="false">IF($A76="","",IF(COUNTIFS('Registre entretien'!$B$6:$B$105,$A76,'Registre entretien'!$H$6:$H$105,"Terminé")=0,"",_xlfn.MAXIFS('Registre entretien'!$G$6:$G$105,'Registre entretien'!$B$6:$B$105,$A76,'Registre entretien'!$H$6:$H$105,"Terminé")))</f>
        <v/>
      </c>
      <c r="M76" s="27" t="str">
        <f aca="false">IF($A76="","",IF(COUNTIFS('Registre entretien'!$B$6:$B$105,$A76,'Registre entretien'!$H$6:$H$105,"&lt;&gt;Terminé",'Registre entretien'!$H$6:$H$105,"&lt;&gt;Annulé")=0,"",_xlfn.MINIFS('Registre entretien'!$F$6:$F$105,'Registre entretien'!$B$6:$B$105,$A76,'Registre entretien'!$H$6:$H$105,"&lt;&gt;Terminé",'Registre entretien'!$H$6:$H$105,"&lt;&gt;Annulé")))</f>
        <v/>
      </c>
      <c r="N76" s="29" t="str">
        <f aca="true">IF($A76="","",IF($H76="Retiré","Retiré",IF($M76="","Aucune échéance",IF($M76&lt;TODAY(),"Échu",IF($M76&lt;=TODAY()+Paramètres!$B$9,"À planifier","À jour")))))</f>
        <v/>
      </c>
    </row>
    <row r="77" customFormat="false" ht="15" hidden="false" customHeight="false" outlineLevel="0" collapsed="false">
      <c r="A77" s="34"/>
      <c r="B77" s="34"/>
      <c r="C77" s="34"/>
      <c r="D77" s="34"/>
      <c r="E77" s="34"/>
      <c r="F77" s="35"/>
      <c r="G77" s="36"/>
      <c r="H77" s="34"/>
      <c r="I77" s="34"/>
      <c r="J77" s="37"/>
      <c r="K77" s="34"/>
      <c r="L77" s="27" t="str">
        <f aca="false">IF($A77="","",IF(COUNTIFS('Registre entretien'!$B$6:$B$105,$A77,'Registre entretien'!$H$6:$H$105,"Terminé")=0,"",_xlfn.MAXIFS('Registre entretien'!$G$6:$G$105,'Registre entretien'!$B$6:$B$105,$A77,'Registre entretien'!$H$6:$H$105,"Terminé")))</f>
        <v/>
      </c>
      <c r="M77" s="27" t="str">
        <f aca="false">IF($A77="","",IF(COUNTIFS('Registre entretien'!$B$6:$B$105,$A77,'Registre entretien'!$H$6:$H$105,"&lt;&gt;Terminé",'Registre entretien'!$H$6:$H$105,"&lt;&gt;Annulé")=0,"",_xlfn.MINIFS('Registre entretien'!$F$6:$F$105,'Registre entretien'!$B$6:$B$105,$A77,'Registre entretien'!$H$6:$H$105,"&lt;&gt;Terminé",'Registre entretien'!$H$6:$H$105,"&lt;&gt;Annulé")))</f>
        <v/>
      </c>
      <c r="N77" s="29" t="str">
        <f aca="true">IF($A77="","",IF($H77="Retiré","Retiré",IF($M77="","Aucune échéance",IF($M77&lt;TODAY(),"Échu",IF($M77&lt;=TODAY()+Paramètres!$B$9,"À planifier","À jour")))))</f>
        <v/>
      </c>
    </row>
    <row r="78" customFormat="false" ht="15" hidden="false" customHeight="false" outlineLevel="0" collapsed="false">
      <c r="A78" s="34"/>
      <c r="B78" s="34"/>
      <c r="C78" s="34"/>
      <c r="D78" s="34"/>
      <c r="E78" s="34"/>
      <c r="F78" s="35"/>
      <c r="G78" s="36"/>
      <c r="H78" s="34"/>
      <c r="I78" s="34"/>
      <c r="J78" s="37"/>
      <c r="K78" s="34"/>
      <c r="L78" s="27" t="str">
        <f aca="false">IF($A78="","",IF(COUNTIFS('Registre entretien'!$B$6:$B$105,$A78,'Registre entretien'!$H$6:$H$105,"Terminé")=0,"",_xlfn.MAXIFS('Registre entretien'!$G$6:$G$105,'Registre entretien'!$B$6:$B$105,$A78,'Registre entretien'!$H$6:$H$105,"Terminé")))</f>
        <v/>
      </c>
      <c r="M78" s="27" t="str">
        <f aca="false">IF($A78="","",IF(COUNTIFS('Registre entretien'!$B$6:$B$105,$A78,'Registre entretien'!$H$6:$H$105,"&lt;&gt;Terminé",'Registre entretien'!$H$6:$H$105,"&lt;&gt;Annulé")=0,"",_xlfn.MINIFS('Registre entretien'!$F$6:$F$105,'Registre entretien'!$B$6:$B$105,$A78,'Registre entretien'!$H$6:$H$105,"&lt;&gt;Terminé",'Registre entretien'!$H$6:$H$105,"&lt;&gt;Annulé")))</f>
        <v/>
      </c>
      <c r="N78" s="29" t="str">
        <f aca="true">IF($A78="","",IF($H78="Retiré","Retiré",IF($M78="","Aucune échéance",IF($M78&lt;TODAY(),"Échu",IF($M78&lt;=TODAY()+Paramètres!$B$9,"À planifier","À jour")))))</f>
        <v/>
      </c>
    </row>
    <row r="79" customFormat="false" ht="15" hidden="false" customHeight="false" outlineLevel="0" collapsed="false">
      <c r="A79" s="34"/>
      <c r="B79" s="34"/>
      <c r="C79" s="34"/>
      <c r="D79" s="34"/>
      <c r="E79" s="34"/>
      <c r="F79" s="35"/>
      <c r="G79" s="36"/>
      <c r="H79" s="34"/>
      <c r="I79" s="34"/>
      <c r="J79" s="37"/>
      <c r="K79" s="34"/>
      <c r="L79" s="27" t="str">
        <f aca="false">IF($A79="","",IF(COUNTIFS('Registre entretien'!$B$6:$B$105,$A79,'Registre entretien'!$H$6:$H$105,"Terminé")=0,"",_xlfn.MAXIFS('Registre entretien'!$G$6:$G$105,'Registre entretien'!$B$6:$B$105,$A79,'Registre entretien'!$H$6:$H$105,"Terminé")))</f>
        <v/>
      </c>
      <c r="M79" s="27" t="str">
        <f aca="false">IF($A79="","",IF(COUNTIFS('Registre entretien'!$B$6:$B$105,$A79,'Registre entretien'!$H$6:$H$105,"&lt;&gt;Terminé",'Registre entretien'!$H$6:$H$105,"&lt;&gt;Annulé")=0,"",_xlfn.MINIFS('Registre entretien'!$F$6:$F$105,'Registre entretien'!$B$6:$B$105,$A79,'Registre entretien'!$H$6:$H$105,"&lt;&gt;Terminé",'Registre entretien'!$H$6:$H$105,"&lt;&gt;Annulé")))</f>
        <v/>
      </c>
      <c r="N79" s="29" t="str">
        <f aca="true">IF($A79="","",IF($H79="Retiré","Retiré",IF($M79="","Aucune échéance",IF($M79&lt;TODAY(),"Échu",IF($M79&lt;=TODAY()+Paramètres!$B$9,"À planifier","À jour")))))</f>
        <v/>
      </c>
    </row>
    <row r="80" customFormat="false" ht="15" hidden="false" customHeight="false" outlineLevel="0" collapsed="false">
      <c r="A80" s="34"/>
      <c r="B80" s="34"/>
      <c r="C80" s="34"/>
      <c r="D80" s="34"/>
      <c r="E80" s="34"/>
      <c r="F80" s="35"/>
      <c r="G80" s="36"/>
      <c r="H80" s="34"/>
      <c r="I80" s="34"/>
      <c r="J80" s="37"/>
      <c r="K80" s="34"/>
      <c r="L80" s="27" t="str">
        <f aca="false">IF($A80="","",IF(COUNTIFS('Registre entretien'!$B$6:$B$105,$A80,'Registre entretien'!$H$6:$H$105,"Terminé")=0,"",_xlfn.MAXIFS('Registre entretien'!$G$6:$G$105,'Registre entretien'!$B$6:$B$105,$A80,'Registre entretien'!$H$6:$H$105,"Terminé")))</f>
        <v/>
      </c>
      <c r="M80" s="27" t="str">
        <f aca="false">IF($A80="","",IF(COUNTIFS('Registre entretien'!$B$6:$B$105,$A80,'Registre entretien'!$H$6:$H$105,"&lt;&gt;Terminé",'Registre entretien'!$H$6:$H$105,"&lt;&gt;Annulé")=0,"",_xlfn.MINIFS('Registre entretien'!$F$6:$F$105,'Registre entretien'!$B$6:$B$105,$A80,'Registre entretien'!$H$6:$H$105,"&lt;&gt;Terminé",'Registre entretien'!$H$6:$H$105,"&lt;&gt;Annulé")))</f>
        <v/>
      </c>
      <c r="N80" s="29" t="str">
        <f aca="true">IF($A80="","",IF($H80="Retiré","Retiré",IF($M80="","Aucune échéance",IF($M80&lt;TODAY(),"Échu",IF($M80&lt;=TODAY()+Paramètres!$B$9,"À planifier","À jour")))))</f>
        <v/>
      </c>
    </row>
    <row r="81" customFormat="false" ht="15" hidden="false" customHeight="false" outlineLevel="0" collapsed="false">
      <c r="A81" s="34"/>
      <c r="B81" s="34"/>
      <c r="C81" s="34"/>
      <c r="D81" s="34"/>
      <c r="E81" s="34"/>
      <c r="F81" s="35"/>
      <c r="G81" s="36"/>
      <c r="H81" s="34"/>
      <c r="I81" s="34"/>
      <c r="J81" s="37"/>
      <c r="K81" s="34"/>
      <c r="L81" s="27" t="str">
        <f aca="false">IF($A81="","",IF(COUNTIFS('Registre entretien'!$B$6:$B$105,$A81,'Registre entretien'!$H$6:$H$105,"Terminé")=0,"",_xlfn.MAXIFS('Registre entretien'!$G$6:$G$105,'Registre entretien'!$B$6:$B$105,$A81,'Registre entretien'!$H$6:$H$105,"Terminé")))</f>
        <v/>
      </c>
      <c r="M81" s="27" t="str">
        <f aca="false">IF($A81="","",IF(COUNTIFS('Registre entretien'!$B$6:$B$105,$A81,'Registre entretien'!$H$6:$H$105,"&lt;&gt;Terminé",'Registre entretien'!$H$6:$H$105,"&lt;&gt;Annulé")=0,"",_xlfn.MINIFS('Registre entretien'!$F$6:$F$105,'Registre entretien'!$B$6:$B$105,$A81,'Registre entretien'!$H$6:$H$105,"&lt;&gt;Terminé",'Registre entretien'!$H$6:$H$105,"&lt;&gt;Annulé")))</f>
        <v/>
      </c>
      <c r="N81" s="29" t="str">
        <f aca="true">IF($A81="","",IF($H81="Retiré","Retiré",IF($M81="","Aucune échéance",IF($M81&lt;TODAY(),"Échu",IF($M81&lt;=TODAY()+Paramètres!$B$9,"À planifier","À jour")))))</f>
        <v/>
      </c>
    </row>
    <row r="82" customFormat="false" ht="15" hidden="false" customHeight="false" outlineLevel="0" collapsed="false">
      <c r="A82" s="34"/>
      <c r="B82" s="34"/>
      <c r="C82" s="34"/>
      <c r="D82" s="34"/>
      <c r="E82" s="34"/>
      <c r="F82" s="35"/>
      <c r="G82" s="36"/>
      <c r="H82" s="34"/>
      <c r="I82" s="34"/>
      <c r="J82" s="37"/>
      <c r="K82" s="34"/>
      <c r="L82" s="27" t="str">
        <f aca="false">IF($A82="","",IF(COUNTIFS('Registre entretien'!$B$6:$B$105,$A82,'Registre entretien'!$H$6:$H$105,"Terminé")=0,"",_xlfn.MAXIFS('Registre entretien'!$G$6:$G$105,'Registre entretien'!$B$6:$B$105,$A82,'Registre entretien'!$H$6:$H$105,"Terminé")))</f>
        <v/>
      </c>
      <c r="M82" s="27" t="str">
        <f aca="false">IF($A82="","",IF(COUNTIFS('Registre entretien'!$B$6:$B$105,$A82,'Registre entretien'!$H$6:$H$105,"&lt;&gt;Terminé",'Registre entretien'!$H$6:$H$105,"&lt;&gt;Annulé")=0,"",_xlfn.MINIFS('Registre entretien'!$F$6:$F$105,'Registre entretien'!$B$6:$B$105,$A82,'Registre entretien'!$H$6:$H$105,"&lt;&gt;Terminé",'Registre entretien'!$H$6:$H$105,"&lt;&gt;Annulé")))</f>
        <v/>
      </c>
      <c r="N82" s="29" t="str">
        <f aca="true">IF($A82="","",IF($H82="Retiré","Retiré",IF($M82="","Aucune échéance",IF($M82&lt;TODAY(),"Échu",IF($M82&lt;=TODAY()+Paramètres!$B$9,"À planifier","À jour")))))</f>
        <v/>
      </c>
    </row>
    <row r="83" customFormat="false" ht="15" hidden="false" customHeight="false" outlineLevel="0" collapsed="false">
      <c r="A83" s="34"/>
      <c r="B83" s="34"/>
      <c r="C83" s="34"/>
      <c r="D83" s="34"/>
      <c r="E83" s="34"/>
      <c r="F83" s="35"/>
      <c r="G83" s="36"/>
      <c r="H83" s="34"/>
      <c r="I83" s="34"/>
      <c r="J83" s="37"/>
      <c r="K83" s="34"/>
      <c r="L83" s="27" t="str">
        <f aca="false">IF($A83="","",IF(COUNTIFS('Registre entretien'!$B$6:$B$105,$A83,'Registre entretien'!$H$6:$H$105,"Terminé")=0,"",_xlfn.MAXIFS('Registre entretien'!$G$6:$G$105,'Registre entretien'!$B$6:$B$105,$A83,'Registre entretien'!$H$6:$H$105,"Terminé")))</f>
        <v/>
      </c>
      <c r="M83" s="27" t="str">
        <f aca="false">IF($A83="","",IF(COUNTIFS('Registre entretien'!$B$6:$B$105,$A83,'Registre entretien'!$H$6:$H$105,"&lt;&gt;Terminé",'Registre entretien'!$H$6:$H$105,"&lt;&gt;Annulé")=0,"",_xlfn.MINIFS('Registre entretien'!$F$6:$F$105,'Registre entretien'!$B$6:$B$105,$A83,'Registre entretien'!$H$6:$H$105,"&lt;&gt;Terminé",'Registre entretien'!$H$6:$H$105,"&lt;&gt;Annulé")))</f>
        <v/>
      </c>
      <c r="N83" s="29" t="str">
        <f aca="true">IF($A83="","",IF($H83="Retiré","Retiré",IF($M83="","Aucune échéance",IF($M83&lt;TODAY(),"Échu",IF($M83&lt;=TODAY()+Paramètres!$B$9,"À planifier","À jour")))))</f>
        <v/>
      </c>
    </row>
    <row r="84" customFormat="false" ht="15" hidden="false" customHeight="false" outlineLevel="0" collapsed="false">
      <c r="A84" s="34"/>
      <c r="B84" s="34"/>
      <c r="C84" s="34"/>
      <c r="D84" s="34"/>
      <c r="E84" s="34"/>
      <c r="F84" s="35"/>
      <c r="G84" s="36"/>
      <c r="H84" s="34"/>
      <c r="I84" s="34"/>
      <c r="J84" s="37"/>
      <c r="K84" s="34"/>
      <c r="L84" s="27" t="str">
        <f aca="false">IF($A84="","",IF(COUNTIFS('Registre entretien'!$B$6:$B$105,$A84,'Registre entretien'!$H$6:$H$105,"Terminé")=0,"",_xlfn.MAXIFS('Registre entretien'!$G$6:$G$105,'Registre entretien'!$B$6:$B$105,$A84,'Registre entretien'!$H$6:$H$105,"Terminé")))</f>
        <v/>
      </c>
      <c r="M84" s="27" t="str">
        <f aca="false">IF($A84="","",IF(COUNTIFS('Registre entretien'!$B$6:$B$105,$A84,'Registre entretien'!$H$6:$H$105,"&lt;&gt;Terminé",'Registre entretien'!$H$6:$H$105,"&lt;&gt;Annulé")=0,"",_xlfn.MINIFS('Registre entretien'!$F$6:$F$105,'Registre entretien'!$B$6:$B$105,$A84,'Registre entretien'!$H$6:$H$105,"&lt;&gt;Terminé",'Registre entretien'!$H$6:$H$105,"&lt;&gt;Annulé")))</f>
        <v/>
      </c>
      <c r="N84" s="29" t="str">
        <f aca="true">IF($A84="","",IF($H84="Retiré","Retiré",IF($M84="","Aucune échéance",IF($M84&lt;TODAY(),"Échu",IF($M84&lt;=TODAY()+Paramètres!$B$9,"À planifier","À jour")))))</f>
        <v/>
      </c>
    </row>
    <row r="85" customFormat="false" ht="15" hidden="false" customHeight="false" outlineLevel="0" collapsed="false">
      <c r="A85" s="34"/>
      <c r="B85" s="34"/>
      <c r="C85" s="34"/>
      <c r="D85" s="34"/>
      <c r="E85" s="34"/>
      <c r="F85" s="35"/>
      <c r="G85" s="36"/>
      <c r="H85" s="34"/>
      <c r="I85" s="34"/>
      <c r="J85" s="37"/>
      <c r="K85" s="34"/>
      <c r="L85" s="27" t="str">
        <f aca="false">IF($A85="","",IF(COUNTIFS('Registre entretien'!$B$6:$B$105,$A85,'Registre entretien'!$H$6:$H$105,"Terminé")=0,"",_xlfn.MAXIFS('Registre entretien'!$G$6:$G$105,'Registre entretien'!$B$6:$B$105,$A85,'Registre entretien'!$H$6:$H$105,"Terminé")))</f>
        <v/>
      </c>
      <c r="M85" s="27" t="str">
        <f aca="false">IF($A85="","",IF(COUNTIFS('Registre entretien'!$B$6:$B$105,$A85,'Registre entretien'!$H$6:$H$105,"&lt;&gt;Terminé",'Registre entretien'!$H$6:$H$105,"&lt;&gt;Annulé")=0,"",_xlfn.MINIFS('Registre entretien'!$F$6:$F$105,'Registre entretien'!$B$6:$B$105,$A85,'Registre entretien'!$H$6:$H$105,"&lt;&gt;Terminé",'Registre entretien'!$H$6:$H$105,"&lt;&gt;Annulé")))</f>
        <v/>
      </c>
      <c r="N85" s="29" t="str">
        <f aca="true">IF($A85="","",IF($H85="Retiré","Retiré",IF($M85="","Aucune échéance",IF($M85&lt;TODAY(),"Échu",IF($M85&lt;=TODAY()+Paramètres!$B$9,"À planifier","À jour")))))</f>
        <v/>
      </c>
    </row>
    <row r="86" customFormat="false" ht="15" hidden="false" customHeight="false" outlineLevel="0" collapsed="false">
      <c r="A86" s="34"/>
      <c r="B86" s="34"/>
      <c r="C86" s="34"/>
      <c r="D86" s="34"/>
      <c r="E86" s="34"/>
      <c r="F86" s="35"/>
      <c r="G86" s="36"/>
      <c r="H86" s="34"/>
      <c r="I86" s="34"/>
      <c r="J86" s="37"/>
      <c r="K86" s="34"/>
      <c r="L86" s="27" t="str">
        <f aca="false">IF($A86="","",IF(COUNTIFS('Registre entretien'!$B$6:$B$105,$A86,'Registre entretien'!$H$6:$H$105,"Terminé")=0,"",_xlfn.MAXIFS('Registre entretien'!$G$6:$G$105,'Registre entretien'!$B$6:$B$105,$A86,'Registre entretien'!$H$6:$H$105,"Terminé")))</f>
        <v/>
      </c>
      <c r="M86" s="27" t="str">
        <f aca="false">IF($A86="","",IF(COUNTIFS('Registre entretien'!$B$6:$B$105,$A86,'Registre entretien'!$H$6:$H$105,"&lt;&gt;Terminé",'Registre entretien'!$H$6:$H$105,"&lt;&gt;Annulé")=0,"",_xlfn.MINIFS('Registre entretien'!$F$6:$F$105,'Registre entretien'!$B$6:$B$105,$A86,'Registre entretien'!$H$6:$H$105,"&lt;&gt;Terminé",'Registre entretien'!$H$6:$H$105,"&lt;&gt;Annulé")))</f>
        <v/>
      </c>
      <c r="N86" s="29" t="str">
        <f aca="true">IF($A86="","",IF($H86="Retiré","Retiré",IF($M86="","Aucune échéance",IF($M86&lt;TODAY(),"Échu",IF($M86&lt;=TODAY()+Paramètres!$B$9,"À planifier","À jour")))))</f>
        <v/>
      </c>
    </row>
    <row r="87" customFormat="false" ht="15" hidden="false" customHeight="false" outlineLevel="0" collapsed="false">
      <c r="A87" s="34"/>
      <c r="B87" s="34"/>
      <c r="C87" s="34"/>
      <c r="D87" s="34"/>
      <c r="E87" s="34"/>
      <c r="F87" s="35"/>
      <c r="G87" s="36"/>
      <c r="H87" s="34"/>
      <c r="I87" s="34"/>
      <c r="J87" s="37"/>
      <c r="K87" s="34"/>
      <c r="L87" s="27" t="str">
        <f aca="false">IF($A87="","",IF(COUNTIFS('Registre entretien'!$B$6:$B$105,$A87,'Registre entretien'!$H$6:$H$105,"Terminé")=0,"",_xlfn.MAXIFS('Registre entretien'!$G$6:$G$105,'Registre entretien'!$B$6:$B$105,$A87,'Registre entretien'!$H$6:$H$105,"Terminé")))</f>
        <v/>
      </c>
      <c r="M87" s="27" t="str">
        <f aca="false">IF($A87="","",IF(COUNTIFS('Registre entretien'!$B$6:$B$105,$A87,'Registre entretien'!$H$6:$H$105,"&lt;&gt;Terminé",'Registre entretien'!$H$6:$H$105,"&lt;&gt;Annulé")=0,"",_xlfn.MINIFS('Registre entretien'!$F$6:$F$105,'Registre entretien'!$B$6:$B$105,$A87,'Registre entretien'!$H$6:$H$105,"&lt;&gt;Terminé",'Registre entretien'!$H$6:$H$105,"&lt;&gt;Annulé")))</f>
        <v/>
      </c>
      <c r="N87" s="29" t="str">
        <f aca="true">IF($A87="","",IF($H87="Retiré","Retiré",IF($M87="","Aucune échéance",IF($M87&lt;TODAY(),"Échu",IF($M87&lt;=TODAY()+Paramètres!$B$9,"À planifier","À jour")))))</f>
        <v/>
      </c>
    </row>
    <row r="88" customFormat="false" ht="15" hidden="false" customHeight="false" outlineLevel="0" collapsed="false">
      <c r="A88" s="34"/>
      <c r="B88" s="34"/>
      <c r="C88" s="34"/>
      <c r="D88" s="34"/>
      <c r="E88" s="34"/>
      <c r="F88" s="35"/>
      <c r="G88" s="36"/>
      <c r="H88" s="34"/>
      <c r="I88" s="34"/>
      <c r="J88" s="37"/>
      <c r="K88" s="34"/>
      <c r="L88" s="27" t="str">
        <f aca="false">IF($A88="","",IF(COUNTIFS('Registre entretien'!$B$6:$B$105,$A88,'Registre entretien'!$H$6:$H$105,"Terminé")=0,"",_xlfn.MAXIFS('Registre entretien'!$G$6:$G$105,'Registre entretien'!$B$6:$B$105,$A88,'Registre entretien'!$H$6:$H$105,"Terminé")))</f>
        <v/>
      </c>
      <c r="M88" s="27" t="str">
        <f aca="false">IF($A88="","",IF(COUNTIFS('Registre entretien'!$B$6:$B$105,$A88,'Registre entretien'!$H$6:$H$105,"&lt;&gt;Terminé",'Registre entretien'!$H$6:$H$105,"&lt;&gt;Annulé")=0,"",_xlfn.MINIFS('Registre entretien'!$F$6:$F$105,'Registre entretien'!$B$6:$B$105,$A88,'Registre entretien'!$H$6:$H$105,"&lt;&gt;Terminé",'Registre entretien'!$H$6:$H$105,"&lt;&gt;Annulé")))</f>
        <v/>
      </c>
      <c r="N88" s="29" t="str">
        <f aca="true">IF($A88="","",IF($H88="Retiré","Retiré",IF($M88="","Aucune échéance",IF($M88&lt;TODAY(),"Échu",IF($M88&lt;=TODAY()+Paramètres!$B$9,"À planifier","À jour")))))</f>
        <v/>
      </c>
    </row>
    <row r="89" customFormat="false" ht="15" hidden="false" customHeight="false" outlineLevel="0" collapsed="false">
      <c r="A89" s="34"/>
      <c r="B89" s="34"/>
      <c r="C89" s="34"/>
      <c r="D89" s="34"/>
      <c r="E89" s="34"/>
      <c r="F89" s="35"/>
      <c r="G89" s="36"/>
      <c r="H89" s="34"/>
      <c r="I89" s="34"/>
      <c r="J89" s="37"/>
      <c r="K89" s="34"/>
      <c r="L89" s="27" t="str">
        <f aca="false">IF($A89="","",IF(COUNTIFS('Registre entretien'!$B$6:$B$105,$A89,'Registre entretien'!$H$6:$H$105,"Terminé")=0,"",_xlfn.MAXIFS('Registre entretien'!$G$6:$G$105,'Registre entretien'!$B$6:$B$105,$A89,'Registre entretien'!$H$6:$H$105,"Terminé")))</f>
        <v/>
      </c>
      <c r="M89" s="27" t="str">
        <f aca="false">IF($A89="","",IF(COUNTIFS('Registre entretien'!$B$6:$B$105,$A89,'Registre entretien'!$H$6:$H$105,"&lt;&gt;Terminé",'Registre entretien'!$H$6:$H$105,"&lt;&gt;Annulé")=0,"",_xlfn.MINIFS('Registre entretien'!$F$6:$F$105,'Registre entretien'!$B$6:$B$105,$A89,'Registre entretien'!$H$6:$H$105,"&lt;&gt;Terminé",'Registre entretien'!$H$6:$H$105,"&lt;&gt;Annulé")))</f>
        <v/>
      </c>
      <c r="N89" s="29" t="str">
        <f aca="true">IF($A89="","",IF($H89="Retiré","Retiré",IF($M89="","Aucune échéance",IF($M89&lt;TODAY(),"Échu",IF($M89&lt;=TODAY()+Paramètres!$B$9,"À planifier","À jour")))))</f>
        <v/>
      </c>
    </row>
    <row r="90" customFormat="false" ht="15" hidden="false" customHeight="false" outlineLevel="0" collapsed="false">
      <c r="A90" s="34"/>
      <c r="B90" s="34"/>
      <c r="C90" s="34"/>
      <c r="D90" s="34"/>
      <c r="E90" s="34"/>
      <c r="F90" s="35"/>
      <c r="G90" s="36"/>
      <c r="H90" s="34"/>
      <c r="I90" s="34"/>
      <c r="J90" s="37"/>
      <c r="K90" s="34"/>
      <c r="L90" s="27" t="str">
        <f aca="false">IF($A90="","",IF(COUNTIFS('Registre entretien'!$B$6:$B$105,$A90,'Registre entretien'!$H$6:$H$105,"Terminé")=0,"",_xlfn.MAXIFS('Registre entretien'!$G$6:$G$105,'Registre entretien'!$B$6:$B$105,$A90,'Registre entretien'!$H$6:$H$105,"Terminé")))</f>
        <v/>
      </c>
      <c r="M90" s="27" t="str">
        <f aca="false">IF($A90="","",IF(COUNTIFS('Registre entretien'!$B$6:$B$105,$A90,'Registre entretien'!$H$6:$H$105,"&lt;&gt;Terminé",'Registre entretien'!$H$6:$H$105,"&lt;&gt;Annulé")=0,"",_xlfn.MINIFS('Registre entretien'!$F$6:$F$105,'Registre entretien'!$B$6:$B$105,$A90,'Registre entretien'!$H$6:$H$105,"&lt;&gt;Terminé",'Registre entretien'!$H$6:$H$105,"&lt;&gt;Annulé")))</f>
        <v/>
      </c>
      <c r="N90" s="29" t="str">
        <f aca="true">IF($A90="","",IF($H90="Retiré","Retiré",IF($M90="","Aucune échéance",IF($M90&lt;TODAY(),"Échu",IF($M90&lt;=TODAY()+Paramètres!$B$9,"À planifier","À jour")))))</f>
        <v/>
      </c>
    </row>
    <row r="91" customFormat="false" ht="15" hidden="false" customHeight="false" outlineLevel="0" collapsed="false">
      <c r="A91" s="34"/>
      <c r="B91" s="34"/>
      <c r="C91" s="34"/>
      <c r="D91" s="34"/>
      <c r="E91" s="34"/>
      <c r="F91" s="35"/>
      <c r="G91" s="36"/>
      <c r="H91" s="34"/>
      <c r="I91" s="34"/>
      <c r="J91" s="37"/>
      <c r="K91" s="34"/>
      <c r="L91" s="27" t="str">
        <f aca="false">IF($A91="","",IF(COUNTIFS('Registre entretien'!$B$6:$B$105,$A91,'Registre entretien'!$H$6:$H$105,"Terminé")=0,"",_xlfn.MAXIFS('Registre entretien'!$G$6:$G$105,'Registre entretien'!$B$6:$B$105,$A91,'Registre entretien'!$H$6:$H$105,"Terminé")))</f>
        <v/>
      </c>
      <c r="M91" s="27" t="str">
        <f aca="false">IF($A91="","",IF(COUNTIFS('Registre entretien'!$B$6:$B$105,$A91,'Registre entretien'!$H$6:$H$105,"&lt;&gt;Terminé",'Registre entretien'!$H$6:$H$105,"&lt;&gt;Annulé")=0,"",_xlfn.MINIFS('Registre entretien'!$F$6:$F$105,'Registre entretien'!$B$6:$B$105,$A91,'Registre entretien'!$H$6:$H$105,"&lt;&gt;Terminé",'Registre entretien'!$H$6:$H$105,"&lt;&gt;Annulé")))</f>
        <v/>
      </c>
      <c r="N91" s="29" t="str">
        <f aca="true">IF($A91="","",IF($H91="Retiré","Retiré",IF($M91="","Aucune échéance",IF($M91&lt;TODAY(),"Échu",IF($M91&lt;=TODAY()+Paramètres!$B$9,"À planifier","À jour")))))</f>
        <v/>
      </c>
    </row>
    <row r="92" customFormat="false" ht="15" hidden="false" customHeight="false" outlineLevel="0" collapsed="false">
      <c r="A92" s="34"/>
      <c r="B92" s="34"/>
      <c r="C92" s="34"/>
      <c r="D92" s="34"/>
      <c r="E92" s="34"/>
      <c r="F92" s="35"/>
      <c r="G92" s="36"/>
      <c r="H92" s="34"/>
      <c r="I92" s="34"/>
      <c r="J92" s="37"/>
      <c r="K92" s="34"/>
      <c r="L92" s="27" t="str">
        <f aca="false">IF($A92="","",IF(COUNTIFS('Registre entretien'!$B$6:$B$105,$A92,'Registre entretien'!$H$6:$H$105,"Terminé")=0,"",_xlfn.MAXIFS('Registre entretien'!$G$6:$G$105,'Registre entretien'!$B$6:$B$105,$A92,'Registre entretien'!$H$6:$H$105,"Terminé")))</f>
        <v/>
      </c>
      <c r="M92" s="27" t="str">
        <f aca="false">IF($A92="","",IF(COUNTIFS('Registre entretien'!$B$6:$B$105,$A92,'Registre entretien'!$H$6:$H$105,"&lt;&gt;Terminé",'Registre entretien'!$H$6:$H$105,"&lt;&gt;Annulé")=0,"",_xlfn.MINIFS('Registre entretien'!$F$6:$F$105,'Registre entretien'!$B$6:$B$105,$A92,'Registre entretien'!$H$6:$H$105,"&lt;&gt;Terminé",'Registre entretien'!$H$6:$H$105,"&lt;&gt;Annulé")))</f>
        <v/>
      </c>
      <c r="N92" s="29" t="str">
        <f aca="true">IF($A92="","",IF($H92="Retiré","Retiré",IF($M92="","Aucune échéance",IF($M92&lt;TODAY(),"Échu",IF($M92&lt;=TODAY()+Paramètres!$B$9,"À planifier","À jour")))))</f>
        <v/>
      </c>
    </row>
    <row r="93" customFormat="false" ht="15" hidden="false" customHeight="false" outlineLevel="0" collapsed="false">
      <c r="A93" s="34"/>
      <c r="B93" s="34"/>
      <c r="C93" s="34"/>
      <c r="D93" s="34"/>
      <c r="E93" s="34"/>
      <c r="F93" s="35"/>
      <c r="G93" s="36"/>
      <c r="H93" s="34"/>
      <c r="I93" s="34"/>
      <c r="J93" s="37"/>
      <c r="K93" s="34"/>
      <c r="L93" s="27" t="str">
        <f aca="false">IF($A93="","",IF(COUNTIFS('Registre entretien'!$B$6:$B$105,$A93,'Registre entretien'!$H$6:$H$105,"Terminé")=0,"",_xlfn.MAXIFS('Registre entretien'!$G$6:$G$105,'Registre entretien'!$B$6:$B$105,$A93,'Registre entretien'!$H$6:$H$105,"Terminé")))</f>
        <v/>
      </c>
      <c r="M93" s="27" t="str">
        <f aca="false">IF($A93="","",IF(COUNTIFS('Registre entretien'!$B$6:$B$105,$A93,'Registre entretien'!$H$6:$H$105,"&lt;&gt;Terminé",'Registre entretien'!$H$6:$H$105,"&lt;&gt;Annulé")=0,"",_xlfn.MINIFS('Registre entretien'!$F$6:$F$105,'Registre entretien'!$B$6:$B$105,$A93,'Registre entretien'!$H$6:$H$105,"&lt;&gt;Terminé",'Registre entretien'!$H$6:$H$105,"&lt;&gt;Annulé")))</f>
        <v/>
      </c>
      <c r="N93" s="29" t="str">
        <f aca="true">IF($A93="","",IF($H93="Retiré","Retiré",IF($M93="","Aucune échéance",IF($M93&lt;TODAY(),"Échu",IF($M93&lt;=TODAY()+Paramètres!$B$9,"À planifier","À jour")))))</f>
        <v/>
      </c>
    </row>
    <row r="94" customFormat="false" ht="15" hidden="false" customHeight="false" outlineLevel="0" collapsed="false">
      <c r="A94" s="34"/>
      <c r="B94" s="34"/>
      <c r="C94" s="34"/>
      <c r="D94" s="34"/>
      <c r="E94" s="34"/>
      <c r="F94" s="35"/>
      <c r="G94" s="36"/>
      <c r="H94" s="34"/>
      <c r="I94" s="34"/>
      <c r="J94" s="37"/>
      <c r="K94" s="34"/>
      <c r="L94" s="27" t="str">
        <f aca="false">IF($A94="","",IF(COUNTIFS('Registre entretien'!$B$6:$B$105,$A94,'Registre entretien'!$H$6:$H$105,"Terminé")=0,"",_xlfn.MAXIFS('Registre entretien'!$G$6:$G$105,'Registre entretien'!$B$6:$B$105,$A94,'Registre entretien'!$H$6:$H$105,"Terminé")))</f>
        <v/>
      </c>
      <c r="M94" s="27" t="str">
        <f aca="false">IF($A94="","",IF(COUNTIFS('Registre entretien'!$B$6:$B$105,$A94,'Registre entretien'!$H$6:$H$105,"&lt;&gt;Terminé",'Registre entretien'!$H$6:$H$105,"&lt;&gt;Annulé")=0,"",_xlfn.MINIFS('Registre entretien'!$F$6:$F$105,'Registre entretien'!$B$6:$B$105,$A94,'Registre entretien'!$H$6:$H$105,"&lt;&gt;Terminé",'Registre entretien'!$H$6:$H$105,"&lt;&gt;Annulé")))</f>
        <v/>
      </c>
      <c r="N94" s="29" t="str">
        <f aca="true">IF($A94="","",IF($H94="Retiré","Retiré",IF($M94="","Aucune échéance",IF($M94&lt;TODAY(),"Échu",IF($M94&lt;=TODAY()+Paramètres!$B$9,"À planifier","À jour")))))</f>
        <v/>
      </c>
    </row>
    <row r="95" customFormat="false" ht="15" hidden="false" customHeight="false" outlineLevel="0" collapsed="false">
      <c r="A95" s="34"/>
      <c r="B95" s="34"/>
      <c r="C95" s="34"/>
      <c r="D95" s="34"/>
      <c r="E95" s="34"/>
      <c r="F95" s="35"/>
      <c r="G95" s="36"/>
      <c r="H95" s="34"/>
      <c r="I95" s="34"/>
      <c r="J95" s="37"/>
      <c r="K95" s="34"/>
      <c r="L95" s="27" t="str">
        <f aca="false">IF($A95="","",IF(COUNTIFS('Registre entretien'!$B$6:$B$105,$A95,'Registre entretien'!$H$6:$H$105,"Terminé")=0,"",_xlfn.MAXIFS('Registre entretien'!$G$6:$G$105,'Registre entretien'!$B$6:$B$105,$A95,'Registre entretien'!$H$6:$H$105,"Terminé")))</f>
        <v/>
      </c>
      <c r="M95" s="27" t="str">
        <f aca="false">IF($A95="","",IF(COUNTIFS('Registre entretien'!$B$6:$B$105,$A95,'Registre entretien'!$H$6:$H$105,"&lt;&gt;Terminé",'Registre entretien'!$H$6:$H$105,"&lt;&gt;Annulé")=0,"",_xlfn.MINIFS('Registre entretien'!$F$6:$F$105,'Registre entretien'!$B$6:$B$105,$A95,'Registre entretien'!$H$6:$H$105,"&lt;&gt;Terminé",'Registre entretien'!$H$6:$H$105,"&lt;&gt;Annulé")))</f>
        <v/>
      </c>
      <c r="N95" s="29" t="str">
        <f aca="true">IF($A95="","",IF($H95="Retiré","Retiré",IF($M95="","Aucune échéance",IF($M95&lt;TODAY(),"Échu",IF($M95&lt;=TODAY()+Paramètres!$B$9,"À planifier","À jour")))))</f>
        <v/>
      </c>
    </row>
    <row r="96" customFormat="false" ht="15" hidden="false" customHeight="false" outlineLevel="0" collapsed="false">
      <c r="A96" s="34"/>
      <c r="B96" s="34"/>
      <c r="C96" s="34"/>
      <c r="D96" s="34"/>
      <c r="E96" s="34"/>
      <c r="F96" s="35"/>
      <c r="G96" s="36"/>
      <c r="H96" s="34"/>
      <c r="I96" s="34"/>
      <c r="J96" s="37"/>
      <c r="K96" s="34"/>
      <c r="L96" s="27" t="str">
        <f aca="false">IF($A96="","",IF(COUNTIFS('Registre entretien'!$B$6:$B$105,$A96,'Registre entretien'!$H$6:$H$105,"Terminé")=0,"",_xlfn.MAXIFS('Registre entretien'!$G$6:$G$105,'Registre entretien'!$B$6:$B$105,$A96,'Registre entretien'!$H$6:$H$105,"Terminé")))</f>
        <v/>
      </c>
      <c r="M96" s="27" t="str">
        <f aca="false">IF($A96="","",IF(COUNTIFS('Registre entretien'!$B$6:$B$105,$A96,'Registre entretien'!$H$6:$H$105,"&lt;&gt;Terminé",'Registre entretien'!$H$6:$H$105,"&lt;&gt;Annulé")=0,"",_xlfn.MINIFS('Registre entretien'!$F$6:$F$105,'Registre entretien'!$B$6:$B$105,$A96,'Registre entretien'!$H$6:$H$105,"&lt;&gt;Terminé",'Registre entretien'!$H$6:$H$105,"&lt;&gt;Annulé")))</f>
        <v/>
      </c>
      <c r="N96" s="29" t="str">
        <f aca="true">IF($A96="","",IF($H96="Retiré","Retiré",IF($M96="","Aucune échéance",IF($M96&lt;TODAY(),"Échu",IF($M96&lt;=TODAY()+Paramètres!$B$9,"À planifier","À jour")))))</f>
        <v/>
      </c>
    </row>
    <row r="97" customFormat="false" ht="15" hidden="false" customHeight="false" outlineLevel="0" collapsed="false">
      <c r="A97" s="34"/>
      <c r="B97" s="34"/>
      <c r="C97" s="34"/>
      <c r="D97" s="34"/>
      <c r="E97" s="34"/>
      <c r="F97" s="35"/>
      <c r="G97" s="36"/>
      <c r="H97" s="34"/>
      <c r="I97" s="34"/>
      <c r="J97" s="37"/>
      <c r="K97" s="34"/>
      <c r="L97" s="27" t="str">
        <f aca="false">IF($A97="","",IF(COUNTIFS('Registre entretien'!$B$6:$B$105,$A97,'Registre entretien'!$H$6:$H$105,"Terminé")=0,"",_xlfn.MAXIFS('Registre entretien'!$G$6:$G$105,'Registre entretien'!$B$6:$B$105,$A97,'Registre entretien'!$H$6:$H$105,"Terminé")))</f>
        <v/>
      </c>
      <c r="M97" s="27" t="str">
        <f aca="false">IF($A97="","",IF(COUNTIFS('Registre entretien'!$B$6:$B$105,$A97,'Registre entretien'!$H$6:$H$105,"&lt;&gt;Terminé",'Registre entretien'!$H$6:$H$105,"&lt;&gt;Annulé")=0,"",_xlfn.MINIFS('Registre entretien'!$F$6:$F$105,'Registre entretien'!$B$6:$B$105,$A97,'Registre entretien'!$H$6:$H$105,"&lt;&gt;Terminé",'Registre entretien'!$H$6:$H$105,"&lt;&gt;Annulé")))</f>
        <v/>
      </c>
      <c r="N97" s="29" t="str">
        <f aca="true">IF($A97="","",IF($H97="Retiré","Retiré",IF($M97="","Aucune échéance",IF($M97&lt;TODAY(),"Échu",IF($M97&lt;=TODAY()+Paramètres!$B$9,"À planifier","À jour")))))</f>
        <v/>
      </c>
    </row>
    <row r="98" customFormat="false" ht="15" hidden="false" customHeight="false" outlineLevel="0" collapsed="false">
      <c r="A98" s="34"/>
      <c r="B98" s="34"/>
      <c r="C98" s="34"/>
      <c r="D98" s="34"/>
      <c r="E98" s="34"/>
      <c r="F98" s="35"/>
      <c r="G98" s="36"/>
      <c r="H98" s="34"/>
      <c r="I98" s="34"/>
      <c r="J98" s="37"/>
      <c r="K98" s="34"/>
      <c r="L98" s="27" t="str">
        <f aca="false">IF($A98="","",IF(COUNTIFS('Registre entretien'!$B$6:$B$105,$A98,'Registre entretien'!$H$6:$H$105,"Terminé")=0,"",_xlfn.MAXIFS('Registre entretien'!$G$6:$G$105,'Registre entretien'!$B$6:$B$105,$A98,'Registre entretien'!$H$6:$H$105,"Terminé")))</f>
        <v/>
      </c>
      <c r="M98" s="27" t="str">
        <f aca="false">IF($A98="","",IF(COUNTIFS('Registre entretien'!$B$6:$B$105,$A98,'Registre entretien'!$H$6:$H$105,"&lt;&gt;Terminé",'Registre entretien'!$H$6:$H$105,"&lt;&gt;Annulé")=0,"",_xlfn.MINIFS('Registre entretien'!$F$6:$F$105,'Registre entretien'!$B$6:$B$105,$A98,'Registre entretien'!$H$6:$H$105,"&lt;&gt;Terminé",'Registre entretien'!$H$6:$H$105,"&lt;&gt;Annulé")))</f>
        <v/>
      </c>
      <c r="N98" s="29" t="str">
        <f aca="true">IF($A98="","",IF($H98="Retiré","Retiré",IF($M98="","Aucune échéance",IF($M98&lt;TODAY(),"Échu",IF($M98&lt;=TODAY()+Paramètres!$B$9,"À planifier","À jour")))))</f>
        <v/>
      </c>
    </row>
    <row r="99" customFormat="false" ht="15" hidden="false" customHeight="false" outlineLevel="0" collapsed="false">
      <c r="A99" s="34"/>
      <c r="B99" s="34"/>
      <c r="C99" s="34"/>
      <c r="D99" s="34"/>
      <c r="E99" s="34"/>
      <c r="F99" s="35"/>
      <c r="G99" s="36"/>
      <c r="H99" s="34"/>
      <c r="I99" s="34"/>
      <c r="J99" s="37"/>
      <c r="K99" s="34"/>
      <c r="L99" s="27" t="str">
        <f aca="false">IF($A99="","",IF(COUNTIFS('Registre entretien'!$B$6:$B$105,$A99,'Registre entretien'!$H$6:$H$105,"Terminé")=0,"",_xlfn.MAXIFS('Registre entretien'!$G$6:$G$105,'Registre entretien'!$B$6:$B$105,$A99,'Registre entretien'!$H$6:$H$105,"Terminé")))</f>
        <v/>
      </c>
      <c r="M99" s="27" t="str">
        <f aca="false">IF($A99="","",IF(COUNTIFS('Registre entretien'!$B$6:$B$105,$A99,'Registre entretien'!$H$6:$H$105,"&lt;&gt;Terminé",'Registre entretien'!$H$6:$H$105,"&lt;&gt;Annulé")=0,"",_xlfn.MINIFS('Registre entretien'!$F$6:$F$105,'Registre entretien'!$B$6:$B$105,$A99,'Registre entretien'!$H$6:$H$105,"&lt;&gt;Terminé",'Registre entretien'!$H$6:$H$105,"&lt;&gt;Annulé")))</f>
        <v/>
      </c>
      <c r="N99" s="29" t="str">
        <f aca="true">IF($A99="","",IF($H99="Retiré","Retiré",IF($M99="","Aucune échéance",IF($M99&lt;TODAY(),"Échu",IF($M99&lt;=TODAY()+Paramètres!$B$9,"À planifier","À jour")))))</f>
        <v/>
      </c>
    </row>
    <row r="100" customFormat="false" ht="15" hidden="false" customHeight="false" outlineLevel="0" collapsed="false">
      <c r="A100" s="34"/>
      <c r="B100" s="34"/>
      <c r="C100" s="34"/>
      <c r="D100" s="34"/>
      <c r="E100" s="34"/>
      <c r="F100" s="35"/>
      <c r="G100" s="36"/>
      <c r="H100" s="34"/>
      <c r="I100" s="34"/>
      <c r="J100" s="37"/>
      <c r="K100" s="34"/>
      <c r="L100" s="27" t="str">
        <f aca="false">IF($A100="","",IF(COUNTIFS('Registre entretien'!$B$6:$B$105,$A100,'Registre entretien'!$H$6:$H$105,"Terminé")=0,"",_xlfn.MAXIFS('Registre entretien'!$G$6:$G$105,'Registre entretien'!$B$6:$B$105,$A100,'Registre entretien'!$H$6:$H$105,"Terminé")))</f>
        <v/>
      </c>
      <c r="M100" s="27" t="str">
        <f aca="false">IF($A100="","",IF(COUNTIFS('Registre entretien'!$B$6:$B$105,$A100,'Registre entretien'!$H$6:$H$105,"&lt;&gt;Terminé",'Registre entretien'!$H$6:$H$105,"&lt;&gt;Annulé")=0,"",_xlfn.MINIFS('Registre entretien'!$F$6:$F$105,'Registre entretien'!$B$6:$B$105,$A100,'Registre entretien'!$H$6:$H$105,"&lt;&gt;Terminé",'Registre entretien'!$H$6:$H$105,"&lt;&gt;Annulé")))</f>
        <v/>
      </c>
      <c r="N100" s="29" t="str">
        <f aca="true">IF($A100="","",IF($H100="Retiré","Retiré",IF($M100="","Aucune échéance",IF($M100&lt;TODAY(),"Échu",IF($M100&lt;=TODAY()+Paramètres!$B$9,"À planifier","À jour")))))</f>
        <v/>
      </c>
    </row>
    <row r="101" customFormat="false" ht="15" hidden="false" customHeight="false" outlineLevel="0" collapsed="false">
      <c r="A101" s="34"/>
      <c r="B101" s="34"/>
      <c r="C101" s="34"/>
      <c r="D101" s="34"/>
      <c r="E101" s="34"/>
      <c r="F101" s="35"/>
      <c r="G101" s="36"/>
      <c r="H101" s="34"/>
      <c r="I101" s="34"/>
      <c r="J101" s="37"/>
      <c r="K101" s="34"/>
      <c r="L101" s="27" t="str">
        <f aca="false">IF($A101="","",IF(COUNTIFS('Registre entretien'!$B$6:$B$105,$A101,'Registre entretien'!$H$6:$H$105,"Terminé")=0,"",_xlfn.MAXIFS('Registre entretien'!$G$6:$G$105,'Registre entretien'!$B$6:$B$105,$A101,'Registre entretien'!$H$6:$H$105,"Terminé")))</f>
        <v/>
      </c>
      <c r="M101" s="27" t="str">
        <f aca="false">IF($A101="","",IF(COUNTIFS('Registre entretien'!$B$6:$B$105,$A101,'Registre entretien'!$H$6:$H$105,"&lt;&gt;Terminé",'Registre entretien'!$H$6:$H$105,"&lt;&gt;Annulé")=0,"",_xlfn.MINIFS('Registre entretien'!$F$6:$F$105,'Registre entretien'!$B$6:$B$105,$A101,'Registre entretien'!$H$6:$H$105,"&lt;&gt;Terminé",'Registre entretien'!$H$6:$H$105,"&lt;&gt;Annulé")))</f>
        <v/>
      </c>
      <c r="N101" s="29" t="str">
        <f aca="true">IF($A101="","",IF($H101="Retiré","Retiré",IF($M101="","Aucune échéance",IF($M101&lt;TODAY(),"Échu",IF($M101&lt;=TODAY()+Paramètres!$B$9,"À planifier","À jour")))))</f>
        <v/>
      </c>
    </row>
    <row r="102" customFormat="false" ht="15" hidden="false" customHeight="false" outlineLevel="0" collapsed="false">
      <c r="A102" s="34"/>
      <c r="B102" s="34"/>
      <c r="C102" s="34"/>
      <c r="D102" s="34"/>
      <c r="E102" s="34"/>
      <c r="F102" s="35"/>
      <c r="G102" s="36"/>
      <c r="H102" s="34"/>
      <c r="I102" s="34"/>
      <c r="J102" s="37"/>
      <c r="K102" s="34"/>
      <c r="L102" s="27" t="str">
        <f aca="false">IF($A102="","",IF(COUNTIFS('Registre entretien'!$B$6:$B$105,$A102,'Registre entretien'!$H$6:$H$105,"Terminé")=0,"",_xlfn.MAXIFS('Registre entretien'!$G$6:$G$105,'Registre entretien'!$B$6:$B$105,$A102,'Registre entretien'!$H$6:$H$105,"Terminé")))</f>
        <v/>
      </c>
      <c r="M102" s="27" t="str">
        <f aca="false">IF($A102="","",IF(COUNTIFS('Registre entretien'!$B$6:$B$105,$A102,'Registre entretien'!$H$6:$H$105,"&lt;&gt;Terminé",'Registre entretien'!$H$6:$H$105,"&lt;&gt;Annulé")=0,"",_xlfn.MINIFS('Registre entretien'!$F$6:$F$105,'Registre entretien'!$B$6:$B$105,$A102,'Registre entretien'!$H$6:$H$105,"&lt;&gt;Terminé",'Registre entretien'!$H$6:$H$105,"&lt;&gt;Annulé")))</f>
        <v/>
      </c>
      <c r="N102" s="29" t="str">
        <f aca="true">IF($A102="","",IF($H102="Retiré","Retiré",IF($M102="","Aucune échéance",IF($M102&lt;TODAY(),"Échu",IF($M102&lt;=TODAY()+Paramètres!$B$9,"À planifier","À jour")))))</f>
        <v/>
      </c>
    </row>
    <row r="103" customFormat="false" ht="15" hidden="false" customHeight="false" outlineLevel="0" collapsed="false">
      <c r="A103" s="34"/>
      <c r="B103" s="34"/>
      <c r="C103" s="34"/>
      <c r="D103" s="34"/>
      <c r="E103" s="34"/>
      <c r="F103" s="35"/>
      <c r="G103" s="36"/>
      <c r="H103" s="34"/>
      <c r="I103" s="34"/>
      <c r="J103" s="37"/>
      <c r="K103" s="34"/>
      <c r="L103" s="27" t="str">
        <f aca="false">IF($A103="","",IF(COUNTIFS('Registre entretien'!$B$6:$B$105,$A103,'Registre entretien'!$H$6:$H$105,"Terminé")=0,"",_xlfn.MAXIFS('Registre entretien'!$G$6:$G$105,'Registre entretien'!$B$6:$B$105,$A103,'Registre entretien'!$H$6:$H$105,"Terminé")))</f>
        <v/>
      </c>
      <c r="M103" s="27" t="str">
        <f aca="false">IF($A103="","",IF(COUNTIFS('Registre entretien'!$B$6:$B$105,$A103,'Registre entretien'!$H$6:$H$105,"&lt;&gt;Terminé",'Registre entretien'!$H$6:$H$105,"&lt;&gt;Annulé")=0,"",_xlfn.MINIFS('Registre entretien'!$F$6:$F$105,'Registre entretien'!$B$6:$B$105,$A103,'Registre entretien'!$H$6:$H$105,"&lt;&gt;Terminé",'Registre entretien'!$H$6:$H$105,"&lt;&gt;Annulé")))</f>
        <v/>
      </c>
      <c r="N103" s="29" t="str">
        <f aca="true">IF($A103="","",IF($H103="Retiré","Retiré",IF($M103="","Aucune échéance",IF($M103&lt;TODAY(),"Échu",IF($M103&lt;=TODAY()+Paramètres!$B$9,"À planifier","À jour")))))</f>
        <v/>
      </c>
    </row>
    <row r="104" customFormat="false" ht="15" hidden="false" customHeight="false" outlineLevel="0" collapsed="false">
      <c r="A104" s="34"/>
      <c r="B104" s="34"/>
      <c r="C104" s="34"/>
      <c r="D104" s="34"/>
      <c r="E104" s="34"/>
      <c r="F104" s="35"/>
      <c r="G104" s="36"/>
      <c r="H104" s="34"/>
      <c r="I104" s="34"/>
      <c r="J104" s="37"/>
      <c r="K104" s="34"/>
      <c r="L104" s="27" t="str">
        <f aca="false">IF($A104="","",IF(COUNTIFS('Registre entretien'!$B$6:$B$105,$A104,'Registre entretien'!$H$6:$H$105,"Terminé")=0,"",_xlfn.MAXIFS('Registre entretien'!$G$6:$G$105,'Registre entretien'!$B$6:$B$105,$A104,'Registre entretien'!$H$6:$H$105,"Terminé")))</f>
        <v/>
      </c>
      <c r="M104" s="27" t="str">
        <f aca="false">IF($A104="","",IF(COUNTIFS('Registre entretien'!$B$6:$B$105,$A104,'Registre entretien'!$H$6:$H$105,"&lt;&gt;Terminé",'Registre entretien'!$H$6:$H$105,"&lt;&gt;Annulé")=0,"",_xlfn.MINIFS('Registre entretien'!$F$6:$F$105,'Registre entretien'!$B$6:$B$105,$A104,'Registre entretien'!$H$6:$H$105,"&lt;&gt;Terminé",'Registre entretien'!$H$6:$H$105,"&lt;&gt;Annulé")))</f>
        <v/>
      </c>
      <c r="N104" s="29" t="str">
        <f aca="true">IF($A104="","",IF($H104="Retiré","Retiré",IF($M104="","Aucune échéance",IF($M104&lt;TODAY(),"Échu",IF($M104&lt;=TODAY()+Paramètres!$B$9,"À planifier","À jour")))))</f>
        <v/>
      </c>
    </row>
    <row r="105" customFormat="false" ht="15" hidden="false" customHeight="false" outlineLevel="0" collapsed="false">
      <c r="A105" s="34"/>
      <c r="B105" s="34"/>
      <c r="C105" s="34"/>
      <c r="D105" s="34"/>
      <c r="E105" s="34"/>
      <c r="F105" s="35"/>
      <c r="G105" s="36"/>
      <c r="H105" s="34"/>
      <c r="I105" s="34"/>
      <c r="J105" s="37"/>
      <c r="K105" s="34"/>
      <c r="L105" s="27" t="str">
        <f aca="false">IF($A105="","",IF(COUNTIFS('Registre entretien'!$B$6:$B$105,$A105,'Registre entretien'!$H$6:$H$105,"Terminé")=0,"",_xlfn.MAXIFS('Registre entretien'!$G$6:$G$105,'Registre entretien'!$B$6:$B$105,$A105,'Registre entretien'!$H$6:$H$105,"Terminé")))</f>
        <v/>
      </c>
      <c r="M105" s="27" t="str">
        <f aca="false">IF($A105="","",IF(COUNTIFS('Registre entretien'!$B$6:$B$105,$A105,'Registre entretien'!$H$6:$H$105,"&lt;&gt;Terminé",'Registre entretien'!$H$6:$H$105,"&lt;&gt;Annulé")=0,"",_xlfn.MINIFS('Registre entretien'!$F$6:$F$105,'Registre entretien'!$B$6:$B$105,$A105,'Registre entretien'!$H$6:$H$105,"&lt;&gt;Terminé",'Registre entretien'!$H$6:$H$105,"&lt;&gt;Annulé")))</f>
        <v/>
      </c>
      <c r="N105" s="29" t="str">
        <f aca="true">IF($A105="","",IF($H105="Retiré","Retiré",IF($M105="","Aucune échéance",IF($M105&lt;TODAY(),"Échu",IF($M105&lt;=TODAY()+Paramètres!$B$9,"À planifier","À jour")))))</f>
        <v/>
      </c>
    </row>
  </sheetData>
  <mergeCells count="1">
    <mergeCell ref="A1:N1"/>
  </mergeCells>
  <conditionalFormatting sqref="N6:N105">
    <cfRule type="expression" priority="2" aboveAverage="0" equalAverage="0" bottom="0" percent="0" rank="0" text="" dxfId="1">
      <formula>$N6="Échu"</formula>
    </cfRule>
    <cfRule type="expression" priority="3" aboveAverage="0" equalAverage="0" bottom="0" percent="0" rank="0" text="" dxfId="12">
      <formula>$N6="À planifier"</formula>
    </cfRule>
    <cfRule type="expression" priority="4" aboveAverage="0" equalAverage="0" bottom="0" percent="0" rank="0" text="" dxfId="0">
      <formula>$N6="À jour"</formula>
    </cfRule>
    <cfRule type="expression" priority="5" aboveAverage="0" equalAverage="0" bottom="0" percent="0" rank="0" text="" dxfId="13">
      <formula>$N6="Retiré"</formula>
    </cfRule>
    <cfRule type="expression" priority="6" aboveAverage="0" equalAverage="0" bottom="0" percent="0" rank="0" text="" dxfId="14">
      <formula>$N6="Aucune échéance"</formula>
    </cfRule>
  </conditionalFormatting>
  <dataValidations count="7">
    <dataValidation allowBlank="true" errorStyle="stop" operator="between" showDropDown="false" showErrorMessage="true" showInputMessage="true" sqref="A6:A105" type="custom">
      <formula1>OR(A6&lt;&gt;"",B6="")</formula1>
      <formula2>0</formula2>
    </dataValidation>
    <dataValidation allowBlank="true" errorStyle="stop" operator="between" showDropDown="false" showErrorMessage="true" showInputMessage="true" sqref="C6:C105" type="list">
      <formula1>Paramètres!$D$9:$D$108</formula1>
      <formula2>0</formula2>
    </dataValidation>
    <dataValidation allowBlank="true" errorStyle="stop" operator="between" showDropDown="false" showErrorMessage="true" showInputMessage="true" sqref="H6:H105" type="list">
      <formula1>Paramètres!$F$9:$F$108</formula1>
      <formula2>0</formula2>
    </dataValidation>
    <dataValidation allowBlank="true" errorStyle="stop" operator="between" showDropDown="false" showErrorMessage="true" showInputMessage="true" sqref="F6:F105" type="date">
      <formula1>DATE(2000,1,1)</formula1>
      <formula2>DATE(2100,12,31)</formula2>
    </dataValidation>
    <dataValidation allowBlank="true" errorStyle="stop" operator="greaterThanOrEqual" showDropDown="false" showErrorMessage="true" showInputMessage="true" sqref="G6:G105" type="decimal">
      <formula1>0</formula1>
      <formula2>0</formula2>
    </dataValidation>
    <dataValidation allowBlank="true" errorStyle="stop" operator="greaterThanOrEqual" showDropDown="false" showErrorMessage="true" showInputMessage="true" sqref="J6:J105" type="decimal">
      <formula1>0</formula1>
      <formula2>0</formula2>
    </dataValidation>
    <dataValidation allowBlank="true" errorStyle="stop" operator="between" showDropDown="false" showErrorMessage="true" showInputMessage="true" sqref="K6:K105" type="list">
      <formula1>Paramètres!$N$9:$N$108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5"/>
    <col collapsed="false" customWidth="true" hidden="false" outlineLevel="0" max="3" min="3" style="0" width="32"/>
    <col collapsed="false" customWidth="true" hidden="false" outlineLevel="0" max="4" min="4" style="0" width="19"/>
    <col collapsed="false" customWidth="true" hidden="false" outlineLevel="0" max="5" min="5" style="0" width="42"/>
    <col collapsed="false" customWidth="true" hidden="false" outlineLevel="0" max="8" min="6" style="0" width="15"/>
    <col collapsed="false" customWidth="true" hidden="false" outlineLevel="0" max="9" min="9" style="0" width="30"/>
    <col collapsed="false" customWidth="true" hidden="false" outlineLevel="0" max="10" min="10" style="0" width="22"/>
    <col collapsed="false" customWidth="true" hidden="false" outlineLevel="0" max="11" min="11" style="0" width="12"/>
    <col collapsed="false" customWidth="true" hidden="false" outlineLevel="0" max="12" min="12" style="0" width="22"/>
    <col collapsed="false" customWidth="true" hidden="false" outlineLevel="0" max="13" min="13" style="0" width="18"/>
    <col collapsed="false" customWidth="true" hidden="false" outlineLevel="0" max="15" min="14" style="0" width="15"/>
    <col collapsed="false" customWidth="true" hidden="false" outlineLevel="0" max="16" min="16" style="0" width="16"/>
    <col collapsed="false" customWidth="true" hidden="false" outlineLevel="0" max="17" min="17" style="0" width="18"/>
    <col collapsed="false" customWidth="true" hidden="false" outlineLevel="0" max="18" min="18" style="0" width="19"/>
  </cols>
  <sheetData>
    <row r="1" customFormat="false" ht="25.5" hidden="false" customHeight="true" outlineLevel="0" collapsed="false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82.05" hidden="false" customHeight="false" outlineLevel="0" collapsed="false">
      <c r="A2" s="2" t="s">
        <v>103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Format="false" ht="82.05" hidden="false" customHeight="false" outlineLevel="0" collapsed="false">
      <c r="A3" s="38" t="s">
        <v>104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customFormat="false" ht="15" hidden="false" customHeight="false" outlineLevel="0" collapsed="false">
      <c r="A5" s="7" t="s">
        <v>17</v>
      </c>
      <c r="B5" s="7" t="s">
        <v>23</v>
      </c>
      <c r="C5" s="7" t="s">
        <v>18</v>
      </c>
      <c r="D5" s="7" t="s">
        <v>19</v>
      </c>
      <c r="E5" s="7" t="s">
        <v>105</v>
      </c>
      <c r="F5" s="7" t="s">
        <v>20</v>
      </c>
      <c r="G5" s="7" t="s">
        <v>106</v>
      </c>
      <c r="H5" s="7" t="s">
        <v>21</v>
      </c>
      <c r="I5" s="7" t="s">
        <v>107</v>
      </c>
      <c r="J5" s="7" t="s">
        <v>108</v>
      </c>
      <c r="K5" s="7" t="s">
        <v>109</v>
      </c>
      <c r="L5" s="7" t="s">
        <v>110</v>
      </c>
      <c r="M5" s="7" t="s">
        <v>111</v>
      </c>
      <c r="N5" s="7" t="s">
        <v>112</v>
      </c>
      <c r="O5" s="7" t="s">
        <v>113</v>
      </c>
      <c r="P5" s="7" t="s">
        <v>24</v>
      </c>
      <c r="Q5" s="7" t="s">
        <v>114</v>
      </c>
      <c r="R5" s="7" t="s">
        <v>22</v>
      </c>
    </row>
    <row r="6" customFormat="false" ht="15" hidden="false" customHeight="false" outlineLevel="0" collapsed="false">
      <c r="A6" s="34" t="s">
        <v>115</v>
      </c>
      <c r="B6" s="34" t="s">
        <v>52</v>
      </c>
      <c r="C6" s="29" t="str">
        <f aca="false">IF($B6="","",IFERROR(VLOOKUP($B6,Équipements!$A$6:$N$105,2,FALSE()),""))</f>
        <v>Camionnette de service Ford Transit</v>
      </c>
      <c r="D6" s="34" t="s">
        <v>116</v>
      </c>
      <c r="E6" s="34" t="s">
        <v>117</v>
      </c>
      <c r="F6" s="35" t="n">
        <v>46080</v>
      </c>
      <c r="G6" s="35" t="n">
        <v>46081</v>
      </c>
      <c r="H6" s="34" t="s">
        <v>118</v>
      </c>
      <c r="I6" s="34" t="s">
        <v>119</v>
      </c>
      <c r="J6" s="37" t="n">
        <v>62100</v>
      </c>
      <c r="K6" s="29" t="str">
        <f aca="false">IF($B6="","",IFERROR(VLOOKUP($B6,Équipements!$A$6:$N$105,11,FALSE()),""))</f>
        <v>km</v>
      </c>
      <c r="L6" s="39" t="n">
        <v>1.5</v>
      </c>
      <c r="M6" s="36" t="n">
        <v>165</v>
      </c>
      <c r="N6" s="36" t="n">
        <v>98.45</v>
      </c>
      <c r="O6" s="36" t="n">
        <v>12</v>
      </c>
      <c r="P6" s="28" t="n">
        <f aca="false">IF($A6="","",IFERROR(SUM($M6:$O6),0))</f>
        <v>275.45</v>
      </c>
      <c r="Q6" s="35" t="n">
        <v>46400</v>
      </c>
      <c r="R6" s="29" t="str">
        <f aca="true">IF($A6="","",IF($H6="Annulé","Annulé",IF($H6="Terminé","Terminé",IF($F6="","Date à préciser",IF($F6&lt;TODAY(),"Échu",IF($F6&lt;=TODAY()+Paramètres!$B$9,"À planifier","Planifié"))))))</f>
        <v>Terminé</v>
      </c>
    </row>
    <row r="7" customFormat="false" ht="28.35" hidden="false" customHeight="false" outlineLevel="0" collapsed="false">
      <c r="A7" s="34" t="s">
        <v>120</v>
      </c>
      <c r="B7" s="34" t="s">
        <v>52</v>
      </c>
      <c r="C7" s="29" t="str">
        <f aca="false">IF($B7="","",IFERROR(VLOOKUP($B7,Équipements!$A$6:$N$105,2,FALSE()),""))</f>
        <v>Camionnette de service Ford Transit</v>
      </c>
      <c r="D7" s="34" t="s">
        <v>121</v>
      </c>
      <c r="E7" s="34" t="s">
        <v>122</v>
      </c>
      <c r="F7" s="35" t="n">
        <v>46252</v>
      </c>
      <c r="G7" s="35"/>
      <c r="H7" s="34" t="s">
        <v>123</v>
      </c>
      <c r="I7" s="34" t="s">
        <v>119</v>
      </c>
      <c r="J7" s="37" t="n">
        <v>72000</v>
      </c>
      <c r="K7" s="29" t="str">
        <f aca="false">IF($B7="","",IFERROR(VLOOKUP($B7,Équipements!$A$6:$N$105,11,FALSE()),""))</f>
        <v>km</v>
      </c>
      <c r="L7" s="39" t="n">
        <v>0</v>
      </c>
      <c r="M7" s="36" t="n">
        <v>0</v>
      </c>
      <c r="N7" s="36" t="n">
        <v>0</v>
      </c>
      <c r="O7" s="36" t="n">
        <v>0</v>
      </c>
      <c r="P7" s="28" t="n">
        <f aca="false">IF($A7="","",IFERROR(SUM($M7:$O7),0))</f>
        <v>0</v>
      </c>
      <c r="Q7" s="35" t="n">
        <v>46440</v>
      </c>
      <c r="R7" s="29" t="str">
        <f aca="true">IF($A7="","",IF($H7="Annulé","Annulé",IF($H7="Terminé","Terminé",IF($F7="","Date à préciser",IF($F7&lt;TODAY(),"Échu",IF($F7&lt;=TODAY()+Paramètres!$B$9,"À planifier","Planifié"))))))</f>
        <v>Échu</v>
      </c>
    </row>
    <row r="8" customFormat="false" ht="28.35" hidden="false" customHeight="false" outlineLevel="0" collapsed="false">
      <c r="A8" s="34" t="s">
        <v>124</v>
      </c>
      <c r="B8" s="34" t="s">
        <v>60</v>
      </c>
      <c r="C8" s="29" t="str">
        <f aca="false">IF($B8="","",IFERROR(VLOOKUP($B8,Équipements!$A$6:$N$105,2,FALSE()),""))</f>
        <v>Scie circulaire portative</v>
      </c>
      <c r="D8" s="34" t="s">
        <v>125</v>
      </c>
      <c r="E8" s="34" t="s">
        <v>126</v>
      </c>
      <c r="F8" s="35" t="n">
        <v>46140</v>
      </c>
      <c r="G8" s="35" t="n">
        <v>46140</v>
      </c>
      <c r="H8" s="34" t="s">
        <v>118</v>
      </c>
      <c r="I8" s="34" t="s">
        <v>127</v>
      </c>
      <c r="J8" s="37" t="n">
        <v>175</v>
      </c>
      <c r="K8" s="29" t="str">
        <f aca="false">IF($B8="","",IFERROR(VLOOKUP($B8,Équipements!$A$6:$N$105,11,FALSE()),""))</f>
        <v>h</v>
      </c>
      <c r="L8" s="39" t="n">
        <v>0.5</v>
      </c>
      <c r="M8" s="36" t="n">
        <v>0</v>
      </c>
      <c r="N8" s="36" t="n">
        <v>34.99</v>
      </c>
      <c r="O8" s="36" t="n">
        <v>0</v>
      </c>
      <c r="P8" s="28" t="n">
        <f aca="false">IF($A8="","",IFERROR(SUM($M8:$O8),0))</f>
        <v>34.99</v>
      </c>
      <c r="Q8" s="35" t="n">
        <v>46350</v>
      </c>
      <c r="R8" s="29" t="str">
        <f aca="true">IF($A8="","",IF($H8="Annulé","Annulé",IF($H8="Terminé","Terminé",IF($F8="","Date à préciser",IF($F8&lt;TODAY(),"Échu",IF($F8&lt;=TODAY()+Paramètres!$B$9,"À planifier","Planifié"))))))</f>
        <v>Terminé</v>
      </c>
    </row>
    <row r="9" customFormat="false" ht="28.35" hidden="false" customHeight="false" outlineLevel="0" collapsed="false">
      <c r="A9" s="34" t="s">
        <v>128</v>
      </c>
      <c r="B9" s="34" t="s">
        <v>67</v>
      </c>
      <c r="C9" s="29" t="str">
        <f aca="false">IF($B9="","",IFERROR(VLOOKUP($B9,Équipements!$A$6:$N$105,2,FALSE()),""))</f>
        <v>Compresseur à air</v>
      </c>
      <c r="D9" s="34" t="s">
        <v>116</v>
      </c>
      <c r="E9" s="34" t="s">
        <v>129</v>
      </c>
      <c r="F9" s="35" t="n">
        <v>46270</v>
      </c>
      <c r="G9" s="35"/>
      <c r="H9" s="34" t="s">
        <v>123</v>
      </c>
      <c r="I9" s="34" t="s">
        <v>127</v>
      </c>
      <c r="J9" s="37" t="n">
        <v>650</v>
      </c>
      <c r="K9" s="29" t="str">
        <f aca="false">IF($B9="","",IFERROR(VLOOKUP($B9,Équipements!$A$6:$N$105,11,FALSE()),""))</f>
        <v>h</v>
      </c>
      <c r="L9" s="39" t="n">
        <v>0</v>
      </c>
      <c r="M9" s="36" t="n">
        <v>0</v>
      </c>
      <c r="N9" s="36" t="n">
        <v>0</v>
      </c>
      <c r="O9" s="36" t="n">
        <v>0</v>
      </c>
      <c r="P9" s="28" t="n">
        <f aca="false">IF($A9="","",IFERROR(SUM($M9:$O9),0))</f>
        <v>0</v>
      </c>
      <c r="Q9" s="35" t="n">
        <v>46450</v>
      </c>
      <c r="R9" s="29" t="str">
        <f aca="true">IF($A9="","",IF($H9="Annulé","Annulé",IF($H9="Terminé","Terminé",IF($F9="","Date à préciser",IF($F9&lt;TODAY(),"Échu",IF($F9&lt;=TODAY()+Paramètres!$B$9,"À planifier","Planifié"))))))</f>
        <v>À planifier</v>
      </c>
    </row>
    <row r="10" customFormat="false" ht="28.35" hidden="false" customHeight="false" outlineLevel="0" collapsed="false">
      <c r="A10" s="34" t="s">
        <v>130</v>
      </c>
      <c r="B10" s="34" t="s">
        <v>73</v>
      </c>
      <c r="C10" s="29" t="str">
        <f aca="false">IF($B10="","",IFERROR(VLOOKUP($B10,Équipements!$A$6:$N$105,2,FALSE()),""))</f>
        <v>Ordinateur portable administration</v>
      </c>
      <c r="D10" s="34" t="s">
        <v>125</v>
      </c>
      <c r="E10" s="34" t="s">
        <v>131</v>
      </c>
      <c r="F10" s="35" t="n">
        <v>46200</v>
      </c>
      <c r="G10" s="35" t="n">
        <v>46200</v>
      </c>
      <c r="H10" s="34" t="s">
        <v>118</v>
      </c>
      <c r="I10" s="34" t="s">
        <v>127</v>
      </c>
      <c r="J10" s="37" t="n">
        <v>0</v>
      </c>
      <c r="K10" s="29" t="str">
        <f aca="false">IF($B10="","",IFERROR(VLOOKUP($B10,Équipements!$A$6:$N$105,11,FALSE()),""))</f>
        <v>s. o.</v>
      </c>
      <c r="L10" s="39" t="n">
        <v>0.75</v>
      </c>
      <c r="M10" s="36" t="n">
        <v>0</v>
      </c>
      <c r="N10" s="36" t="n">
        <v>18.99</v>
      </c>
      <c r="O10" s="36" t="n">
        <v>0</v>
      </c>
      <c r="P10" s="28" t="n">
        <f aca="false">IF($A10="","",IFERROR(SUM($M10:$O10),0))</f>
        <v>18.99</v>
      </c>
      <c r="Q10" s="35" t="n">
        <v>46370</v>
      </c>
      <c r="R10" s="29" t="str">
        <f aca="true">IF($A10="","",IF($H10="Annulé","Annulé",IF($H10="Terminé","Terminé",IF($F10="","Date à préciser",IF($F10&lt;TODAY(),"Échu",IF($F10&lt;=TODAY()+Paramètres!$B$9,"À planifier","Planifié"))))))</f>
        <v>Terminé</v>
      </c>
    </row>
    <row r="11" customFormat="false" ht="28.35" hidden="false" customHeight="false" outlineLevel="0" collapsed="false">
      <c r="A11" s="34" t="s">
        <v>132</v>
      </c>
      <c r="B11" s="34" t="s">
        <v>80</v>
      </c>
      <c r="C11" s="29" t="str">
        <f aca="false">IF($B11="","",IFERROR(VLOOKUP($B11,Équipements!$A$6:$N$105,2,FALSE()),""))</f>
        <v>Génératrice portative</v>
      </c>
      <c r="D11" s="34" t="s">
        <v>133</v>
      </c>
      <c r="E11" s="34" t="s">
        <v>134</v>
      </c>
      <c r="F11" s="35" t="n">
        <v>46255</v>
      </c>
      <c r="G11" s="35"/>
      <c r="H11" s="34" t="s">
        <v>135</v>
      </c>
      <c r="I11" s="34" t="s">
        <v>136</v>
      </c>
      <c r="J11" s="37" t="n">
        <v>1120</v>
      </c>
      <c r="K11" s="29" t="str">
        <f aca="false">IF($B11="","",IFERROR(VLOOKUP($B11,Équipements!$A$6:$N$105,11,FALSE()),""))</f>
        <v>h</v>
      </c>
      <c r="L11" s="39" t="n">
        <v>0</v>
      </c>
      <c r="M11" s="36" t="n">
        <v>0</v>
      </c>
      <c r="N11" s="36" t="n">
        <v>0</v>
      </c>
      <c r="O11" s="36" t="n">
        <v>0</v>
      </c>
      <c r="P11" s="28" t="n">
        <f aca="false">IF($A11="","",IFERROR(SUM($M11:$O11),0))</f>
        <v>0</v>
      </c>
      <c r="Q11" s="35" t="n">
        <v>46300</v>
      </c>
      <c r="R11" s="29" t="str">
        <f aca="true">IF($A11="","",IF($H11="Annulé","Annulé",IF($H11="Terminé","Terminé",IF($F11="","Date à préciser",IF($F11&lt;TODAY(),"Échu",IF($F11&lt;=TODAY()+Paramètres!$B$9,"À planifier","Planifié"))))))</f>
        <v>Échu</v>
      </c>
    </row>
    <row r="12" customFormat="false" ht="28.35" hidden="false" customHeight="false" outlineLevel="0" collapsed="false">
      <c r="A12" s="34" t="s">
        <v>137</v>
      </c>
      <c r="B12" s="34" t="s">
        <v>86</v>
      </c>
      <c r="C12" s="29" t="str">
        <f aca="false">IF($B12="","",IFERROR(VLOOKUP($B12,Équipements!$A$6:$N$105,2,FALSE()),""))</f>
        <v>Échelle coulissante 32 pi</v>
      </c>
      <c r="D12" s="34" t="s">
        <v>121</v>
      </c>
      <c r="E12" s="34" t="s">
        <v>138</v>
      </c>
      <c r="F12" s="35" t="n">
        <v>46285</v>
      </c>
      <c r="G12" s="35"/>
      <c r="H12" s="34" t="s">
        <v>123</v>
      </c>
      <c r="I12" s="34" t="s">
        <v>127</v>
      </c>
      <c r="J12" s="37" t="n">
        <v>0</v>
      </c>
      <c r="K12" s="29" t="str">
        <f aca="false">IF($B12="","",IFERROR(VLOOKUP($B12,Équipements!$A$6:$N$105,11,FALSE()),""))</f>
        <v>s. o.</v>
      </c>
      <c r="L12" s="39" t="n">
        <v>0.25</v>
      </c>
      <c r="M12" s="36" t="n">
        <v>0</v>
      </c>
      <c r="N12" s="36" t="n">
        <v>0</v>
      </c>
      <c r="O12" s="36" t="n">
        <v>0</v>
      </c>
      <c r="P12" s="28" t="n">
        <f aca="false">IF($A12="","",IFERROR(SUM($M12:$O12),0))</f>
        <v>0</v>
      </c>
      <c r="Q12" s="35" t="n">
        <v>46530</v>
      </c>
      <c r="R12" s="29" t="str">
        <f aca="true">IF($A12="","",IF($H12="Annulé","Annulé",IF($H12="Terminé","Terminé",IF($F12="","Date à préciser",IF($F12&lt;TODAY(),"Échu",IF($F12&lt;=TODAY()+Paramètres!$B$9,"À planifier","Planifié"))))))</f>
        <v>À planifier</v>
      </c>
    </row>
    <row r="13" customFormat="false" ht="15" hidden="false" customHeight="false" outlineLevel="0" collapsed="false">
      <c r="A13" s="34" t="s">
        <v>139</v>
      </c>
      <c r="B13" s="34" t="s">
        <v>92</v>
      </c>
      <c r="C13" s="29" t="str">
        <f aca="false">IF($B13="","",IFERROR(VLOOKUP($B13,Équipements!$A$6:$N$105,2,FALSE()),""))</f>
        <v>Perceuse à percussion</v>
      </c>
      <c r="D13" s="34" t="s">
        <v>140</v>
      </c>
      <c r="E13" s="34" t="s">
        <v>141</v>
      </c>
      <c r="F13" s="35" t="n">
        <v>46160</v>
      </c>
      <c r="G13" s="35" t="n">
        <v>46161</v>
      </c>
      <c r="H13" s="34" t="s">
        <v>118</v>
      </c>
      <c r="I13" s="34" t="s">
        <v>142</v>
      </c>
      <c r="J13" s="37" t="n">
        <v>78</v>
      </c>
      <c r="K13" s="29" t="str">
        <f aca="false">IF($B13="","",IFERROR(VLOOKUP($B13,Équipements!$A$6:$N$105,11,FALSE()),""))</f>
        <v>h</v>
      </c>
      <c r="L13" s="39" t="n">
        <v>0.75</v>
      </c>
      <c r="M13" s="36" t="n">
        <v>89</v>
      </c>
      <c r="N13" s="36" t="n">
        <v>64.99</v>
      </c>
      <c r="O13" s="36" t="n">
        <v>0</v>
      </c>
      <c r="P13" s="28" t="n">
        <f aca="false">IF($A13="","",IFERROR(SUM($M13:$O13),0))</f>
        <v>153.99</v>
      </c>
      <c r="Q13" s="35" t="n">
        <v>46355</v>
      </c>
      <c r="R13" s="29" t="str">
        <f aca="true">IF($A13="","",IF($H13="Annulé","Annulé",IF($H13="Terminé","Terminé",IF($F13="","Date à préciser",IF($F13&lt;TODAY(),"Échu",IF($F13&lt;=TODAY()+Paramètres!$B$9,"À planifier","Planifié"))))))</f>
        <v>Terminé</v>
      </c>
    </row>
    <row r="14" customFormat="false" ht="28.35" hidden="false" customHeight="false" outlineLevel="0" collapsed="false">
      <c r="A14" s="34" t="s">
        <v>143</v>
      </c>
      <c r="B14" s="34" t="s">
        <v>96</v>
      </c>
      <c r="C14" s="29" t="str">
        <f aca="false">IF($B14="","",IFERROR(VLOOKUP($B14,Équipements!$A$6:$N$105,2,FALSE()),""))</f>
        <v>Imprimante multifonction</v>
      </c>
      <c r="D14" s="34" t="s">
        <v>133</v>
      </c>
      <c r="E14" s="34" t="s">
        <v>144</v>
      </c>
      <c r="F14" s="35" t="n">
        <v>46130</v>
      </c>
      <c r="G14" s="35" t="n">
        <v>46132</v>
      </c>
      <c r="H14" s="34" t="s">
        <v>118</v>
      </c>
      <c r="I14" s="34" t="s">
        <v>145</v>
      </c>
      <c r="J14" s="37" t="n">
        <v>0</v>
      </c>
      <c r="K14" s="29" t="str">
        <f aca="false">IF($B14="","",IFERROR(VLOOKUP($B14,Équipements!$A$6:$N$105,11,FALSE()),""))</f>
        <v>s. o.</v>
      </c>
      <c r="L14" s="39" t="n">
        <v>1</v>
      </c>
      <c r="M14" s="36" t="n">
        <v>125</v>
      </c>
      <c r="N14" s="36" t="n">
        <v>210</v>
      </c>
      <c r="O14" s="36" t="n">
        <v>0</v>
      </c>
      <c r="P14" s="28" t="n">
        <f aca="false">IF($A14="","",IFERROR(SUM($M14:$O14),0))</f>
        <v>335</v>
      </c>
      <c r="Q14" s="35"/>
      <c r="R14" s="29" t="str">
        <f aca="true">IF($A14="","",IF($H14="Annulé","Annulé",IF($H14="Terminé","Terminé",IF($F14="","Date à préciser",IF($F14&lt;TODAY(),"Échu",IF($F14&lt;=TODAY()+Paramètres!$B$9,"À planifier","Planifié"))))))</f>
        <v>Terminé</v>
      </c>
    </row>
    <row r="15" customFormat="false" ht="15" hidden="false" customHeight="false" outlineLevel="0" collapsed="false">
      <c r="A15" s="34" t="s">
        <v>146</v>
      </c>
      <c r="B15" s="34" t="s">
        <v>67</v>
      </c>
      <c r="C15" s="29" t="str">
        <f aca="false">IF($B15="","",IFERROR(VLOOKUP($B15,Équipements!$A$6:$N$105,2,FALSE()),""))</f>
        <v>Compresseur à air</v>
      </c>
      <c r="D15" s="34" t="s">
        <v>121</v>
      </c>
      <c r="E15" s="34" t="s">
        <v>147</v>
      </c>
      <c r="F15" s="35" t="n">
        <v>46340</v>
      </c>
      <c r="G15" s="35"/>
      <c r="H15" s="34" t="s">
        <v>148</v>
      </c>
      <c r="I15" s="34" t="s">
        <v>149</v>
      </c>
      <c r="J15" s="37" t="n">
        <v>720</v>
      </c>
      <c r="K15" s="29" t="str">
        <f aca="false">IF($B15="","",IFERROR(VLOOKUP($B15,Équipements!$A$6:$N$105,11,FALSE()),""))</f>
        <v>h</v>
      </c>
      <c r="L15" s="39" t="n">
        <v>0</v>
      </c>
      <c r="M15" s="36" t="n">
        <v>0</v>
      </c>
      <c r="N15" s="36" t="n">
        <v>0</v>
      </c>
      <c r="O15" s="36" t="n">
        <v>0</v>
      </c>
      <c r="P15" s="28" t="n">
        <f aca="false">IF($A15="","",IFERROR(SUM($M15:$O15),0))</f>
        <v>0</v>
      </c>
      <c r="Q15" s="35" t="n">
        <v>46625</v>
      </c>
      <c r="R15" s="29" t="str">
        <f aca="true">IF($A15="","",IF($H15="Annulé","Annulé",IF($H15="Terminé","Terminé",IF($F15="","Date à préciser",IF($F15&lt;TODAY(),"Échu",IF($F15&lt;=TODAY()+Paramètres!$B$9,"À planifier","Planifié"))))))</f>
        <v>Planifié</v>
      </c>
    </row>
    <row r="16" customFormat="false" ht="15" hidden="false" customHeight="false" outlineLevel="0" collapsed="false">
      <c r="A16" s="34"/>
      <c r="B16" s="34"/>
      <c r="C16" s="29" t="str">
        <f aca="false">IF($B16="","",IFERROR(VLOOKUP($B16,Équipements!$A$6:$N$105,2,FALSE()),""))</f>
        <v/>
      </c>
      <c r="D16" s="34"/>
      <c r="E16" s="34"/>
      <c r="F16" s="35"/>
      <c r="G16" s="35"/>
      <c r="H16" s="34"/>
      <c r="I16" s="34"/>
      <c r="J16" s="37"/>
      <c r="K16" s="29" t="str">
        <f aca="false">IF($B16="","",IFERROR(VLOOKUP($B16,Équipements!$A$6:$N$105,11,FALSE()),""))</f>
        <v/>
      </c>
      <c r="L16" s="39"/>
      <c r="M16" s="36"/>
      <c r="N16" s="36"/>
      <c r="O16" s="36"/>
      <c r="P16" s="28" t="str">
        <f aca="false">IF($A16="","",IFERROR(SUM($M16:$O16),0))</f>
        <v/>
      </c>
      <c r="Q16" s="35"/>
      <c r="R16" s="29" t="str">
        <f aca="true">IF($A16="","",IF($H16="Annulé","Annulé",IF($H16="Terminé","Terminé",IF($F16="","Date à préciser",IF($F16&lt;TODAY(),"Échu",IF($F16&lt;=TODAY()+Paramètres!$B$9,"À planifier","Planifié"))))))</f>
        <v/>
      </c>
    </row>
    <row r="17" customFormat="false" ht="15" hidden="false" customHeight="false" outlineLevel="0" collapsed="false">
      <c r="A17" s="34"/>
      <c r="B17" s="34"/>
      <c r="C17" s="29" t="str">
        <f aca="false">IF($B17="","",IFERROR(VLOOKUP($B17,Équipements!$A$6:$N$105,2,FALSE()),""))</f>
        <v/>
      </c>
      <c r="D17" s="34"/>
      <c r="E17" s="34"/>
      <c r="F17" s="35"/>
      <c r="G17" s="35"/>
      <c r="H17" s="34"/>
      <c r="I17" s="34"/>
      <c r="J17" s="37"/>
      <c r="K17" s="29" t="str">
        <f aca="false">IF($B17="","",IFERROR(VLOOKUP($B17,Équipements!$A$6:$N$105,11,FALSE()),""))</f>
        <v/>
      </c>
      <c r="L17" s="39"/>
      <c r="M17" s="36"/>
      <c r="N17" s="36"/>
      <c r="O17" s="36"/>
      <c r="P17" s="28" t="str">
        <f aca="false">IF($A17="","",IFERROR(SUM($M17:$O17),0))</f>
        <v/>
      </c>
      <c r="Q17" s="35"/>
      <c r="R17" s="29" t="str">
        <f aca="true">IF($A17="","",IF($H17="Annulé","Annulé",IF($H17="Terminé","Terminé",IF($F17="","Date à préciser",IF($F17&lt;TODAY(),"Échu",IF($F17&lt;=TODAY()+Paramètres!$B$9,"À planifier","Planifié"))))))</f>
        <v/>
      </c>
    </row>
    <row r="18" customFormat="false" ht="15" hidden="false" customHeight="false" outlineLevel="0" collapsed="false">
      <c r="A18" s="34"/>
      <c r="B18" s="34"/>
      <c r="C18" s="29" t="str">
        <f aca="false">IF($B18="","",IFERROR(VLOOKUP($B18,Équipements!$A$6:$N$105,2,FALSE()),""))</f>
        <v/>
      </c>
      <c r="D18" s="34"/>
      <c r="E18" s="34"/>
      <c r="F18" s="35"/>
      <c r="G18" s="35"/>
      <c r="H18" s="34"/>
      <c r="I18" s="34"/>
      <c r="J18" s="37"/>
      <c r="K18" s="29" t="str">
        <f aca="false">IF($B18="","",IFERROR(VLOOKUP($B18,Équipements!$A$6:$N$105,11,FALSE()),""))</f>
        <v/>
      </c>
      <c r="L18" s="39"/>
      <c r="M18" s="36"/>
      <c r="N18" s="36"/>
      <c r="O18" s="36"/>
      <c r="P18" s="28" t="str">
        <f aca="false">IF($A18="","",IFERROR(SUM($M18:$O18),0))</f>
        <v/>
      </c>
      <c r="Q18" s="35"/>
      <c r="R18" s="29" t="str">
        <f aca="true">IF($A18="","",IF($H18="Annulé","Annulé",IF($H18="Terminé","Terminé",IF($F18="","Date à préciser",IF($F18&lt;TODAY(),"Échu",IF($F18&lt;=TODAY()+Paramètres!$B$9,"À planifier","Planifié"))))))</f>
        <v/>
      </c>
    </row>
    <row r="19" customFormat="false" ht="15" hidden="false" customHeight="false" outlineLevel="0" collapsed="false">
      <c r="A19" s="34"/>
      <c r="B19" s="34"/>
      <c r="C19" s="29" t="str">
        <f aca="false">IF($B19="","",IFERROR(VLOOKUP($B19,Équipements!$A$6:$N$105,2,FALSE()),""))</f>
        <v/>
      </c>
      <c r="D19" s="34"/>
      <c r="E19" s="34"/>
      <c r="F19" s="35"/>
      <c r="G19" s="35"/>
      <c r="H19" s="34"/>
      <c r="I19" s="34"/>
      <c r="J19" s="37"/>
      <c r="K19" s="29" t="str">
        <f aca="false">IF($B19="","",IFERROR(VLOOKUP($B19,Équipements!$A$6:$N$105,11,FALSE()),""))</f>
        <v/>
      </c>
      <c r="L19" s="39"/>
      <c r="M19" s="36"/>
      <c r="N19" s="36"/>
      <c r="O19" s="36"/>
      <c r="P19" s="28" t="str">
        <f aca="false">IF($A19="","",IFERROR(SUM($M19:$O19),0))</f>
        <v/>
      </c>
      <c r="Q19" s="35"/>
      <c r="R19" s="29" t="str">
        <f aca="true">IF($A19="","",IF($H19="Annulé","Annulé",IF($H19="Terminé","Terminé",IF($F19="","Date à préciser",IF($F19&lt;TODAY(),"Échu",IF($F19&lt;=TODAY()+Paramètres!$B$9,"À planifier","Planifié"))))))</f>
        <v/>
      </c>
    </row>
    <row r="20" customFormat="false" ht="15" hidden="false" customHeight="false" outlineLevel="0" collapsed="false">
      <c r="A20" s="34"/>
      <c r="B20" s="34"/>
      <c r="C20" s="29" t="str">
        <f aca="false">IF($B20="","",IFERROR(VLOOKUP($B20,Équipements!$A$6:$N$105,2,FALSE()),""))</f>
        <v/>
      </c>
      <c r="D20" s="34"/>
      <c r="E20" s="34"/>
      <c r="F20" s="35"/>
      <c r="G20" s="35"/>
      <c r="H20" s="34"/>
      <c r="I20" s="34"/>
      <c r="J20" s="37"/>
      <c r="K20" s="29" t="str">
        <f aca="false">IF($B20="","",IFERROR(VLOOKUP($B20,Équipements!$A$6:$N$105,11,FALSE()),""))</f>
        <v/>
      </c>
      <c r="L20" s="39"/>
      <c r="M20" s="36"/>
      <c r="N20" s="36"/>
      <c r="O20" s="36"/>
      <c r="P20" s="28" t="str">
        <f aca="false">IF($A20="","",IFERROR(SUM($M20:$O20),0))</f>
        <v/>
      </c>
      <c r="Q20" s="35"/>
      <c r="R20" s="29" t="str">
        <f aca="true">IF($A20="","",IF($H20="Annulé","Annulé",IF($H20="Terminé","Terminé",IF($F20="","Date à préciser",IF($F20&lt;TODAY(),"Échu",IF($F20&lt;=TODAY()+Paramètres!$B$9,"À planifier","Planifié"))))))</f>
        <v/>
      </c>
    </row>
    <row r="21" customFormat="false" ht="15" hidden="false" customHeight="false" outlineLevel="0" collapsed="false">
      <c r="A21" s="34"/>
      <c r="B21" s="34"/>
      <c r="C21" s="29" t="str">
        <f aca="false">IF($B21="","",IFERROR(VLOOKUP($B21,Équipements!$A$6:$N$105,2,FALSE()),""))</f>
        <v/>
      </c>
      <c r="D21" s="34"/>
      <c r="E21" s="34"/>
      <c r="F21" s="35"/>
      <c r="G21" s="35"/>
      <c r="H21" s="34"/>
      <c r="I21" s="34"/>
      <c r="J21" s="37"/>
      <c r="K21" s="29" t="str">
        <f aca="false">IF($B21="","",IFERROR(VLOOKUP($B21,Équipements!$A$6:$N$105,11,FALSE()),""))</f>
        <v/>
      </c>
      <c r="L21" s="39"/>
      <c r="M21" s="36"/>
      <c r="N21" s="36"/>
      <c r="O21" s="36"/>
      <c r="P21" s="28" t="str">
        <f aca="false">IF($A21="","",IFERROR(SUM($M21:$O21),0))</f>
        <v/>
      </c>
      <c r="Q21" s="35"/>
      <c r="R21" s="29" t="str">
        <f aca="true">IF($A21="","",IF($H21="Annulé","Annulé",IF($H21="Terminé","Terminé",IF($F21="","Date à préciser",IF($F21&lt;TODAY(),"Échu",IF($F21&lt;=TODAY()+Paramètres!$B$9,"À planifier","Planifié"))))))</f>
        <v/>
      </c>
    </row>
    <row r="22" customFormat="false" ht="15" hidden="false" customHeight="false" outlineLevel="0" collapsed="false">
      <c r="A22" s="34"/>
      <c r="B22" s="34"/>
      <c r="C22" s="29" t="str">
        <f aca="false">IF($B22="","",IFERROR(VLOOKUP($B22,Équipements!$A$6:$N$105,2,FALSE()),""))</f>
        <v/>
      </c>
      <c r="D22" s="34"/>
      <c r="E22" s="34"/>
      <c r="F22" s="35"/>
      <c r="G22" s="35"/>
      <c r="H22" s="34"/>
      <c r="I22" s="34"/>
      <c r="J22" s="37"/>
      <c r="K22" s="29" t="str">
        <f aca="false">IF($B22="","",IFERROR(VLOOKUP($B22,Équipements!$A$6:$N$105,11,FALSE()),""))</f>
        <v/>
      </c>
      <c r="L22" s="39"/>
      <c r="M22" s="36"/>
      <c r="N22" s="36"/>
      <c r="O22" s="36"/>
      <c r="P22" s="28" t="str">
        <f aca="false">IF($A22="","",IFERROR(SUM($M22:$O22),0))</f>
        <v/>
      </c>
      <c r="Q22" s="35"/>
      <c r="R22" s="29" t="str">
        <f aca="true">IF($A22="","",IF($H22="Annulé","Annulé",IF($H22="Terminé","Terminé",IF($F22="","Date à préciser",IF($F22&lt;TODAY(),"Échu",IF($F22&lt;=TODAY()+Paramètres!$B$9,"À planifier","Planifié"))))))</f>
        <v/>
      </c>
    </row>
    <row r="23" customFormat="false" ht="15" hidden="false" customHeight="false" outlineLevel="0" collapsed="false">
      <c r="A23" s="34"/>
      <c r="B23" s="34"/>
      <c r="C23" s="29" t="str">
        <f aca="false">IF($B23="","",IFERROR(VLOOKUP($B23,Équipements!$A$6:$N$105,2,FALSE()),""))</f>
        <v/>
      </c>
      <c r="D23" s="34"/>
      <c r="E23" s="34"/>
      <c r="F23" s="35"/>
      <c r="G23" s="35"/>
      <c r="H23" s="34"/>
      <c r="I23" s="34"/>
      <c r="J23" s="37"/>
      <c r="K23" s="29" t="str">
        <f aca="false">IF($B23="","",IFERROR(VLOOKUP($B23,Équipements!$A$6:$N$105,11,FALSE()),""))</f>
        <v/>
      </c>
      <c r="L23" s="39"/>
      <c r="M23" s="36"/>
      <c r="N23" s="36"/>
      <c r="O23" s="36"/>
      <c r="P23" s="28" t="str">
        <f aca="false">IF($A23="","",IFERROR(SUM($M23:$O23),0))</f>
        <v/>
      </c>
      <c r="Q23" s="35"/>
      <c r="R23" s="29" t="str">
        <f aca="true">IF($A23="","",IF($H23="Annulé","Annulé",IF($H23="Terminé","Terminé",IF($F23="","Date à préciser",IF($F23&lt;TODAY(),"Échu",IF($F23&lt;=TODAY()+Paramètres!$B$9,"À planifier","Planifié"))))))</f>
        <v/>
      </c>
    </row>
    <row r="24" customFormat="false" ht="15" hidden="false" customHeight="false" outlineLevel="0" collapsed="false">
      <c r="A24" s="34"/>
      <c r="B24" s="34"/>
      <c r="C24" s="29" t="str">
        <f aca="false">IF($B24="","",IFERROR(VLOOKUP($B24,Équipements!$A$6:$N$105,2,FALSE()),""))</f>
        <v/>
      </c>
      <c r="D24" s="34"/>
      <c r="E24" s="34"/>
      <c r="F24" s="35"/>
      <c r="G24" s="35"/>
      <c r="H24" s="34"/>
      <c r="I24" s="34"/>
      <c r="J24" s="37"/>
      <c r="K24" s="29" t="str">
        <f aca="false">IF($B24="","",IFERROR(VLOOKUP($B24,Équipements!$A$6:$N$105,11,FALSE()),""))</f>
        <v/>
      </c>
      <c r="L24" s="39"/>
      <c r="M24" s="36"/>
      <c r="N24" s="36"/>
      <c r="O24" s="36"/>
      <c r="P24" s="28" t="str">
        <f aca="false">IF($A24="","",IFERROR(SUM($M24:$O24),0))</f>
        <v/>
      </c>
      <c r="Q24" s="35"/>
      <c r="R24" s="29" t="str">
        <f aca="true">IF($A24="","",IF($H24="Annulé","Annulé",IF($H24="Terminé","Terminé",IF($F24="","Date à préciser",IF($F24&lt;TODAY(),"Échu",IF($F24&lt;=TODAY()+Paramètres!$B$9,"À planifier","Planifié"))))))</f>
        <v/>
      </c>
    </row>
    <row r="25" customFormat="false" ht="15" hidden="false" customHeight="false" outlineLevel="0" collapsed="false">
      <c r="A25" s="34"/>
      <c r="B25" s="34"/>
      <c r="C25" s="29" t="str">
        <f aca="false">IF($B25="","",IFERROR(VLOOKUP($B25,Équipements!$A$6:$N$105,2,FALSE()),""))</f>
        <v/>
      </c>
      <c r="D25" s="34"/>
      <c r="E25" s="34"/>
      <c r="F25" s="35"/>
      <c r="G25" s="35"/>
      <c r="H25" s="34"/>
      <c r="I25" s="34"/>
      <c r="J25" s="37"/>
      <c r="K25" s="29" t="str">
        <f aca="false">IF($B25="","",IFERROR(VLOOKUP($B25,Équipements!$A$6:$N$105,11,FALSE()),""))</f>
        <v/>
      </c>
      <c r="L25" s="39"/>
      <c r="M25" s="36"/>
      <c r="N25" s="36"/>
      <c r="O25" s="36"/>
      <c r="P25" s="28" t="str">
        <f aca="false">IF($A25="","",IFERROR(SUM($M25:$O25),0))</f>
        <v/>
      </c>
      <c r="Q25" s="35"/>
      <c r="R25" s="29" t="str">
        <f aca="true">IF($A25="","",IF($H25="Annulé","Annulé",IF($H25="Terminé","Terminé",IF($F25="","Date à préciser",IF($F25&lt;TODAY(),"Échu",IF($F25&lt;=TODAY()+Paramètres!$B$9,"À planifier","Planifié"))))))</f>
        <v/>
      </c>
    </row>
    <row r="26" customFormat="false" ht="15" hidden="false" customHeight="false" outlineLevel="0" collapsed="false">
      <c r="A26" s="34"/>
      <c r="B26" s="34"/>
      <c r="C26" s="29" t="str">
        <f aca="false">IF($B26="","",IFERROR(VLOOKUP($B26,Équipements!$A$6:$N$105,2,FALSE()),""))</f>
        <v/>
      </c>
      <c r="D26" s="34"/>
      <c r="E26" s="34"/>
      <c r="F26" s="35"/>
      <c r="G26" s="35"/>
      <c r="H26" s="34"/>
      <c r="I26" s="34"/>
      <c r="J26" s="37"/>
      <c r="K26" s="29" t="str">
        <f aca="false">IF($B26="","",IFERROR(VLOOKUP($B26,Équipements!$A$6:$N$105,11,FALSE()),""))</f>
        <v/>
      </c>
      <c r="L26" s="39"/>
      <c r="M26" s="36"/>
      <c r="N26" s="36"/>
      <c r="O26" s="36"/>
      <c r="P26" s="28" t="str">
        <f aca="false">IF($A26="","",IFERROR(SUM($M26:$O26),0))</f>
        <v/>
      </c>
      <c r="Q26" s="35"/>
      <c r="R26" s="29" t="str">
        <f aca="true">IF($A26="","",IF($H26="Annulé","Annulé",IF($H26="Terminé","Terminé",IF($F26="","Date à préciser",IF($F26&lt;TODAY(),"Échu",IF($F26&lt;=TODAY()+Paramètres!$B$9,"À planifier","Planifié"))))))</f>
        <v/>
      </c>
    </row>
    <row r="27" customFormat="false" ht="15" hidden="false" customHeight="false" outlineLevel="0" collapsed="false">
      <c r="A27" s="34"/>
      <c r="B27" s="34"/>
      <c r="C27" s="29" t="str">
        <f aca="false">IF($B27="","",IFERROR(VLOOKUP($B27,Équipements!$A$6:$N$105,2,FALSE()),""))</f>
        <v/>
      </c>
      <c r="D27" s="34"/>
      <c r="E27" s="34"/>
      <c r="F27" s="35"/>
      <c r="G27" s="35"/>
      <c r="H27" s="34"/>
      <c r="I27" s="34"/>
      <c r="J27" s="37"/>
      <c r="K27" s="29" t="str">
        <f aca="false">IF($B27="","",IFERROR(VLOOKUP($B27,Équipements!$A$6:$N$105,11,FALSE()),""))</f>
        <v/>
      </c>
      <c r="L27" s="39"/>
      <c r="M27" s="36"/>
      <c r="N27" s="36"/>
      <c r="O27" s="36"/>
      <c r="P27" s="28" t="str">
        <f aca="false">IF($A27="","",IFERROR(SUM($M27:$O27),0))</f>
        <v/>
      </c>
      <c r="Q27" s="35"/>
      <c r="R27" s="29" t="str">
        <f aca="true">IF($A27="","",IF($H27="Annulé","Annulé",IF($H27="Terminé","Terminé",IF($F27="","Date à préciser",IF($F27&lt;TODAY(),"Échu",IF($F27&lt;=TODAY()+Paramètres!$B$9,"À planifier","Planifié"))))))</f>
        <v/>
      </c>
    </row>
    <row r="28" customFormat="false" ht="15" hidden="false" customHeight="false" outlineLevel="0" collapsed="false">
      <c r="A28" s="34"/>
      <c r="B28" s="34"/>
      <c r="C28" s="29" t="str">
        <f aca="false">IF($B28="","",IFERROR(VLOOKUP($B28,Équipements!$A$6:$N$105,2,FALSE()),""))</f>
        <v/>
      </c>
      <c r="D28" s="34"/>
      <c r="E28" s="34"/>
      <c r="F28" s="35"/>
      <c r="G28" s="35"/>
      <c r="H28" s="34"/>
      <c r="I28" s="34"/>
      <c r="J28" s="37"/>
      <c r="K28" s="29" t="str">
        <f aca="false">IF($B28="","",IFERROR(VLOOKUP($B28,Équipements!$A$6:$N$105,11,FALSE()),""))</f>
        <v/>
      </c>
      <c r="L28" s="39"/>
      <c r="M28" s="36"/>
      <c r="N28" s="36"/>
      <c r="O28" s="36"/>
      <c r="P28" s="28" t="str">
        <f aca="false">IF($A28="","",IFERROR(SUM($M28:$O28),0))</f>
        <v/>
      </c>
      <c r="Q28" s="35"/>
      <c r="R28" s="29" t="str">
        <f aca="true">IF($A28="","",IF($H28="Annulé","Annulé",IF($H28="Terminé","Terminé",IF($F28="","Date à préciser",IF($F28&lt;TODAY(),"Échu",IF($F28&lt;=TODAY()+Paramètres!$B$9,"À planifier","Planifié"))))))</f>
        <v/>
      </c>
    </row>
    <row r="29" customFormat="false" ht="15" hidden="false" customHeight="false" outlineLevel="0" collapsed="false">
      <c r="A29" s="34"/>
      <c r="B29" s="34"/>
      <c r="C29" s="29" t="str">
        <f aca="false">IF($B29="","",IFERROR(VLOOKUP($B29,Équipements!$A$6:$N$105,2,FALSE()),""))</f>
        <v/>
      </c>
      <c r="D29" s="34"/>
      <c r="E29" s="34"/>
      <c r="F29" s="35"/>
      <c r="G29" s="35"/>
      <c r="H29" s="34"/>
      <c r="I29" s="34"/>
      <c r="J29" s="37"/>
      <c r="K29" s="29" t="str">
        <f aca="false">IF($B29="","",IFERROR(VLOOKUP($B29,Équipements!$A$6:$N$105,11,FALSE()),""))</f>
        <v/>
      </c>
      <c r="L29" s="39"/>
      <c r="M29" s="36"/>
      <c r="N29" s="36"/>
      <c r="O29" s="36"/>
      <c r="P29" s="28" t="str">
        <f aca="false">IF($A29="","",IFERROR(SUM($M29:$O29),0))</f>
        <v/>
      </c>
      <c r="Q29" s="35"/>
      <c r="R29" s="29" t="str">
        <f aca="true">IF($A29="","",IF($H29="Annulé","Annulé",IF($H29="Terminé","Terminé",IF($F29="","Date à préciser",IF($F29&lt;TODAY(),"Échu",IF($F29&lt;=TODAY()+Paramètres!$B$9,"À planifier","Planifié"))))))</f>
        <v/>
      </c>
    </row>
    <row r="30" customFormat="false" ht="15" hidden="false" customHeight="false" outlineLevel="0" collapsed="false">
      <c r="A30" s="34"/>
      <c r="B30" s="34"/>
      <c r="C30" s="29" t="str">
        <f aca="false">IF($B30="","",IFERROR(VLOOKUP($B30,Équipements!$A$6:$N$105,2,FALSE()),""))</f>
        <v/>
      </c>
      <c r="D30" s="34"/>
      <c r="E30" s="34"/>
      <c r="F30" s="35"/>
      <c r="G30" s="35"/>
      <c r="H30" s="34"/>
      <c r="I30" s="34"/>
      <c r="J30" s="37"/>
      <c r="K30" s="29" t="str">
        <f aca="false">IF($B30="","",IFERROR(VLOOKUP($B30,Équipements!$A$6:$N$105,11,FALSE()),""))</f>
        <v/>
      </c>
      <c r="L30" s="39"/>
      <c r="M30" s="36"/>
      <c r="N30" s="36"/>
      <c r="O30" s="36"/>
      <c r="P30" s="28" t="str">
        <f aca="false">IF($A30="","",IFERROR(SUM($M30:$O30),0))</f>
        <v/>
      </c>
      <c r="Q30" s="35"/>
      <c r="R30" s="29" t="str">
        <f aca="true">IF($A30="","",IF($H30="Annulé","Annulé",IF($H30="Terminé","Terminé",IF($F30="","Date à préciser",IF($F30&lt;TODAY(),"Échu",IF($F30&lt;=TODAY()+Paramètres!$B$9,"À planifier","Planifié"))))))</f>
        <v/>
      </c>
    </row>
    <row r="31" customFormat="false" ht="15" hidden="false" customHeight="false" outlineLevel="0" collapsed="false">
      <c r="A31" s="34"/>
      <c r="B31" s="34"/>
      <c r="C31" s="29" t="str">
        <f aca="false">IF($B31="","",IFERROR(VLOOKUP($B31,Équipements!$A$6:$N$105,2,FALSE()),""))</f>
        <v/>
      </c>
      <c r="D31" s="34"/>
      <c r="E31" s="34"/>
      <c r="F31" s="35"/>
      <c r="G31" s="35"/>
      <c r="H31" s="34"/>
      <c r="I31" s="34"/>
      <c r="J31" s="37"/>
      <c r="K31" s="29" t="str">
        <f aca="false">IF($B31="","",IFERROR(VLOOKUP($B31,Équipements!$A$6:$N$105,11,FALSE()),""))</f>
        <v/>
      </c>
      <c r="L31" s="39"/>
      <c r="M31" s="36"/>
      <c r="N31" s="36"/>
      <c r="O31" s="36"/>
      <c r="P31" s="28" t="str">
        <f aca="false">IF($A31="","",IFERROR(SUM($M31:$O31),0))</f>
        <v/>
      </c>
      <c r="Q31" s="35"/>
      <c r="R31" s="29" t="str">
        <f aca="true">IF($A31="","",IF($H31="Annulé","Annulé",IF($H31="Terminé","Terminé",IF($F31="","Date à préciser",IF($F31&lt;TODAY(),"Échu",IF($F31&lt;=TODAY()+Paramètres!$B$9,"À planifier","Planifié"))))))</f>
        <v/>
      </c>
    </row>
    <row r="32" customFormat="false" ht="15" hidden="false" customHeight="false" outlineLevel="0" collapsed="false">
      <c r="A32" s="34"/>
      <c r="B32" s="34"/>
      <c r="C32" s="29" t="str">
        <f aca="false">IF($B32="","",IFERROR(VLOOKUP($B32,Équipements!$A$6:$N$105,2,FALSE()),""))</f>
        <v/>
      </c>
      <c r="D32" s="34"/>
      <c r="E32" s="34"/>
      <c r="F32" s="35"/>
      <c r="G32" s="35"/>
      <c r="H32" s="34"/>
      <c r="I32" s="34"/>
      <c r="J32" s="37"/>
      <c r="K32" s="29" t="str">
        <f aca="false">IF($B32="","",IFERROR(VLOOKUP($B32,Équipements!$A$6:$N$105,11,FALSE()),""))</f>
        <v/>
      </c>
      <c r="L32" s="39"/>
      <c r="M32" s="36"/>
      <c r="N32" s="36"/>
      <c r="O32" s="36"/>
      <c r="P32" s="28" t="str">
        <f aca="false">IF($A32="","",IFERROR(SUM($M32:$O32),0))</f>
        <v/>
      </c>
      <c r="Q32" s="35"/>
      <c r="R32" s="29" t="str">
        <f aca="true">IF($A32="","",IF($H32="Annulé","Annulé",IF($H32="Terminé","Terminé",IF($F32="","Date à préciser",IF($F32&lt;TODAY(),"Échu",IF($F32&lt;=TODAY()+Paramètres!$B$9,"À planifier","Planifié"))))))</f>
        <v/>
      </c>
    </row>
    <row r="33" customFormat="false" ht="15" hidden="false" customHeight="false" outlineLevel="0" collapsed="false">
      <c r="A33" s="34"/>
      <c r="B33" s="34"/>
      <c r="C33" s="29" t="str">
        <f aca="false">IF($B33="","",IFERROR(VLOOKUP($B33,Équipements!$A$6:$N$105,2,FALSE()),""))</f>
        <v/>
      </c>
      <c r="D33" s="34"/>
      <c r="E33" s="34"/>
      <c r="F33" s="35"/>
      <c r="G33" s="35"/>
      <c r="H33" s="34"/>
      <c r="I33" s="34"/>
      <c r="J33" s="37"/>
      <c r="K33" s="29" t="str">
        <f aca="false">IF($B33="","",IFERROR(VLOOKUP($B33,Équipements!$A$6:$N$105,11,FALSE()),""))</f>
        <v/>
      </c>
      <c r="L33" s="39"/>
      <c r="M33" s="36"/>
      <c r="N33" s="36"/>
      <c r="O33" s="36"/>
      <c r="P33" s="28" t="str">
        <f aca="false">IF($A33="","",IFERROR(SUM($M33:$O33),0))</f>
        <v/>
      </c>
      <c r="Q33" s="35"/>
      <c r="R33" s="29" t="str">
        <f aca="true">IF($A33="","",IF($H33="Annulé","Annulé",IF($H33="Terminé","Terminé",IF($F33="","Date à préciser",IF($F33&lt;TODAY(),"Échu",IF($F33&lt;=TODAY()+Paramètres!$B$9,"À planifier","Planifié"))))))</f>
        <v/>
      </c>
    </row>
    <row r="34" customFormat="false" ht="15" hidden="false" customHeight="false" outlineLevel="0" collapsed="false">
      <c r="A34" s="34"/>
      <c r="B34" s="34"/>
      <c r="C34" s="29" t="str">
        <f aca="false">IF($B34="","",IFERROR(VLOOKUP($B34,Équipements!$A$6:$N$105,2,FALSE()),""))</f>
        <v/>
      </c>
      <c r="D34" s="34"/>
      <c r="E34" s="34"/>
      <c r="F34" s="35"/>
      <c r="G34" s="35"/>
      <c r="H34" s="34"/>
      <c r="I34" s="34"/>
      <c r="J34" s="37"/>
      <c r="K34" s="29" t="str">
        <f aca="false">IF($B34="","",IFERROR(VLOOKUP($B34,Équipements!$A$6:$N$105,11,FALSE()),""))</f>
        <v/>
      </c>
      <c r="L34" s="39"/>
      <c r="M34" s="36"/>
      <c r="N34" s="36"/>
      <c r="O34" s="36"/>
      <c r="P34" s="28" t="str">
        <f aca="false">IF($A34="","",IFERROR(SUM($M34:$O34),0))</f>
        <v/>
      </c>
      <c r="Q34" s="35"/>
      <c r="R34" s="29" t="str">
        <f aca="true">IF($A34="","",IF($H34="Annulé","Annulé",IF($H34="Terminé","Terminé",IF($F34="","Date à préciser",IF($F34&lt;TODAY(),"Échu",IF($F34&lt;=TODAY()+Paramètres!$B$9,"À planifier","Planifié"))))))</f>
        <v/>
      </c>
    </row>
    <row r="35" customFormat="false" ht="15" hidden="false" customHeight="false" outlineLevel="0" collapsed="false">
      <c r="A35" s="34"/>
      <c r="B35" s="34"/>
      <c r="C35" s="29" t="str">
        <f aca="false">IF($B35="","",IFERROR(VLOOKUP($B35,Équipements!$A$6:$N$105,2,FALSE()),""))</f>
        <v/>
      </c>
      <c r="D35" s="34"/>
      <c r="E35" s="34"/>
      <c r="F35" s="35"/>
      <c r="G35" s="35"/>
      <c r="H35" s="34"/>
      <c r="I35" s="34"/>
      <c r="J35" s="37"/>
      <c r="K35" s="29" t="str">
        <f aca="false">IF($B35="","",IFERROR(VLOOKUP($B35,Équipements!$A$6:$N$105,11,FALSE()),""))</f>
        <v/>
      </c>
      <c r="L35" s="39"/>
      <c r="M35" s="36"/>
      <c r="N35" s="36"/>
      <c r="O35" s="36"/>
      <c r="P35" s="28" t="str">
        <f aca="false">IF($A35="","",IFERROR(SUM($M35:$O35),0))</f>
        <v/>
      </c>
      <c r="Q35" s="35"/>
      <c r="R35" s="29" t="str">
        <f aca="true">IF($A35="","",IF($H35="Annulé","Annulé",IF($H35="Terminé","Terminé",IF($F35="","Date à préciser",IF($F35&lt;TODAY(),"Échu",IF($F35&lt;=TODAY()+Paramètres!$B$9,"À planifier","Planifié"))))))</f>
        <v/>
      </c>
    </row>
    <row r="36" customFormat="false" ht="15" hidden="false" customHeight="false" outlineLevel="0" collapsed="false">
      <c r="A36" s="34"/>
      <c r="B36" s="34"/>
      <c r="C36" s="29" t="str">
        <f aca="false">IF($B36="","",IFERROR(VLOOKUP($B36,Équipements!$A$6:$N$105,2,FALSE()),""))</f>
        <v/>
      </c>
      <c r="D36" s="34"/>
      <c r="E36" s="34"/>
      <c r="F36" s="35"/>
      <c r="G36" s="35"/>
      <c r="H36" s="34"/>
      <c r="I36" s="34"/>
      <c r="J36" s="37"/>
      <c r="K36" s="29" t="str">
        <f aca="false">IF($B36="","",IFERROR(VLOOKUP($B36,Équipements!$A$6:$N$105,11,FALSE()),""))</f>
        <v/>
      </c>
      <c r="L36" s="39"/>
      <c r="M36" s="36"/>
      <c r="N36" s="36"/>
      <c r="O36" s="36"/>
      <c r="P36" s="28" t="str">
        <f aca="false">IF($A36="","",IFERROR(SUM($M36:$O36),0))</f>
        <v/>
      </c>
      <c r="Q36" s="35"/>
      <c r="R36" s="29" t="str">
        <f aca="true">IF($A36="","",IF($H36="Annulé","Annulé",IF($H36="Terminé","Terminé",IF($F36="","Date à préciser",IF($F36&lt;TODAY(),"Échu",IF($F36&lt;=TODAY()+Paramètres!$B$9,"À planifier","Planifié"))))))</f>
        <v/>
      </c>
    </row>
    <row r="37" customFormat="false" ht="15" hidden="false" customHeight="false" outlineLevel="0" collapsed="false">
      <c r="A37" s="34"/>
      <c r="B37" s="34"/>
      <c r="C37" s="29" t="str">
        <f aca="false">IF($B37="","",IFERROR(VLOOKUP($B37,Équipements!$A$6:$N$105,2,FALSE()),""))</f>
        <v/>
      </c>
      <c r="D37" s="34"/>
      <c r="E37" s="34"/>
      <c r="F37" s="35"/>
      <c r="G37" s="35"/>
      <c r="H37" s="34"/>
      <c r="I37" s="34"/>
      <c r="J37" s="37"/>
      <c r="K37" s="29" t="str">
        <f aca="false">IF($B37="","",IFERROR(VLOOKUP($B37,Équipements!$A$6:$N$105,11,FALSE()),""))</f>
        <v/>
      </c>
      <c r="L37" s="39"/>
      <c r="M37" s="36"/>
      <c r="N37" s="36"/>
      <c r="O37" s="36"/>
      <c r="P37" s="28" t="str">
        <f aca="false">IF($A37="","",IFERROR(SUM($M37:$O37),0))</f>
        <v/>
      </c>
      <c r="Q37" s="35"/>
      <c r="R37" s="29" t="str">
        <f aca="true">IF($A37="","",IF($H37="Annulé","Annulé",IF($H37="Terminé","Terminé",IF($F37="","Date à préciser",IF($F37&lt;TODAY(),"Échu",IF($F37&lt;=TODAY()+Paramètres!$B$9,"À planifier","Planifié"))))))</f>
        <v/>
      </c>
    </row>
    <row r="38" customFormat="false" ht="15" hidden="false" customHeight="false" outlineLevel="0" collapsed="false">
      <c r="A38" s="34"/>
      <c r="B38" s="34"/>
      <c r="C38" s="29" t="str">
        <f aca="false">IF($B38="","",IFERROR(VLOOKUP($B38,Équipements!$A$6:$N$105,2,FALSE()),""))</f>
        <v/>
      </c>
      <c r="D38" s="34"/>
      <c r="E38" s="34"/>
      <c r="F38" s="35"/>
      <c r="G38" s="35"/>
      <c r="H38" s="34"/>
      <c r="I38" s="34"/>
      <c r="J38" s="37"/>
      <c r="K38" s="29" t="str">
        <f aca="false">IF($B38="","",IFERROR(VLOOKUP($B38,Équipements!$A$6:$N$105,11,FALSE()),""))</f>
        <v/>
      </c>
      <c r="L38" s="39"/>
      <c r="M38" s="36"/>
      <c r="N38" s="36"/>
      <c r="O38" s="36"/>
      <c r="P38" s="28" t="str">
        <f aca="false">IF($A38="","",IFERROR(SUM($M38:$O38),0))</f>
        <v/>
      </c>
      <c r="Q38" s="35"/>
      <c r="R38" s="29" t="str">
        <f aca="true">IF($A38="","",IF($H38="Annulé","Annulé",IF($H38="Terminé","Terminé",IF($F38="","Date à préciser",IF($F38&lt;TODAY(),"Échu",IF($F38&lt;=TODAY()+Paramètres!$B$9,"À planifier","Planifié"))))))</f>
        <v/>
      </c>
    </row>
    <row r="39" customFormat="false" ht="15" hidden="false" customHeight="false" outlineLevel="0" collapsed="false">
      <c r="A39" s="34"/>
      <c r="B39" s="34"/>
      <c r="C39" s="29" t="str">
        <f aca="false">IF($B39="","",IFERROR(VLOOKUP($B39,Équipements!$A$6:$N$105,2,FALSE()),""))</f>
        <v/>
      </c>
      <c r="D39" s="34"/>
      <c r="E39" s="34"/>
      <c r="F39" s="35"/>
      <c r="G39" s="35"/>
      <c r="H39" s="34"/>
      <c r="I39" s="34"/>
      <c r="J39" s="37"/>
      <c r="K39" s="29" t="str">
        <f aca="false">IF($B39="","",IFERROR(VLOOKUP($B39,Équipements!$A$6:$N$105,11,FALSE()),""))</f>
        <v/>
      </c>
      <c r="L39" s="39"/>
      <c r="M39" s="36"/>
      <c r="N39" s="36"/>
      <c r="O39" s="36"/>
      <c r="P39" s="28" t="str">
        <f aca="false">IF($A39="","",IFERROR(SUM($M39:$O39),0))</f>
        <v/>
      </c>
      <c r="Q39" s="35"/>
      <c r="R39" s="29" t="str">
        <f aca="true">IF($A39="","",IF($H39="Annulé","Annulé",IF($H39="Terminé","Terminé",IF($F39="","Date à préciser",IF($F39&lt;TODAY(),"Échu",IF($F39&lt;=TODAY()+Paramètres!$B$9,"À planifier","Planifié"))))))</f>
        <v/>
      </c>
    </row>
    <row r="40" customFormat="false" ht="15" hidden="false" customHeight="false" outlineLevel="0" collapsed="false">
      <c r="A40" s="34"/>
      <c r="B40" s="34"/>
      <c r="C40" s="29" t="str">
        <f aca="false">IF($B40="","",IFERROR(VLOOKUP($B40,Équipements!$A$6:$N$105,2,FALSE()),""))</f>
        <v/>
      </c>
      <c r="D40" s="34"/>
      <c r="E40" s="34"/>
      <c r="F40" s="35"/>
      <c r="G40" s="35"/>
      <c r="H40" s="34"/>
      <c r="I40" s="34"/>
      <c r="J40" s="37"/>
      <c r="K40" s="29" t="str">
        <f aca="false">IF($B40="","",IFERROR(VLOOKUP($B40,Équipements!$A$6:$N$105,11,FALSE()),""))</f>
        <v/>
      </c>
      <c r="L40" s="39"/>
      <c r="M40" s="36"/>
      <c r="N40" s="36"/>
      <c r="O40" s="36"/>
      <c r="P40" s="28" t="str">
        <f aca="false">IF($A40="","",IFERROR(SUM($M40:$O40),0))</f>
        <v/>
      </c>
      <c r="Q40" s="35"/>
      <c r="R40" s="29" t="str">
        <f aca="true">IF($A40="","",IF($H40="Annulé","Annulé",IF($H40="Terminé","Terminé",IF($F40="","Date à préciser",IF($F40&lt;TODAY(),"Échu",IF($F40&lt;=TODAY()+Paramètres!$B$9,"À planifier","Planifié"))))))</f>
        <v/>
      </c>
    </row>
    <row r="41" customFormat="false" ht="15" hidden="false" customHeight="false" outlineLevel="0" collapsed="false">
      <c r="A41" s="34"/>
      <c r="B41" s="34"/>
      <c r="C41" s="29" t="str">
        <f aca="false">IF($B41="","",IFERROR(VLOOKUP($B41,Équipements!$A$6:$N$105,2,FALSE()),""))</f>
        <v/>
      </c>
      <c r="D41" s="34"/>
      <c r="E41" s="34"/>
      <c r="F41" s="35"/>
      <c r="G41" s="35"/>
      <c r="H41" s="34"/>
      <c r="I41" s="34"/>
      <c r="J41" s="37"/>
      <c r="K41" s="29" t="str">
        <f aca="false">IF($B41="","",IFERROR(VLOOKUP($B41,Équipements!$A$6:$N$105,11,FALSE()),""))</f>
        <v/>
      </c>
      <c r="L41" s="39"/>
      <c r="M41" s="36"/>
      <c r="N41" s="36"/>
      <c r="O41" s="36"/>
      <c r="P41" s="28" t="str">
        <f aca="false">IF($A41="","",IFERROR(SUM($M41:$O41),0))</f>
        <v/>
      </c>
      <c r="Q41" s="35"/>
      <c r="R41" s="29" t="str">
        <f aca="true">IF($A41="","",IF($H41="Annulé","Annulé",IF($H41="Terminé","Terminé",IF($F41="","Date à préciser",IF($F41&lt;TODAY(),"Échu",IF($F41&lt;=TODAY()+Paramètres!$B$9,"À planifier","Planifié"))))))</f>
        <v/>
      </c>
    </row>
    <row r="42" customFormat="false" ht="15" hidden="false" customHeight="false" outlineLevel="0" collapsed="false">
      <c r="A42" s="34"/>
      <c r="B42" s="34"/>
      <c r="C42" s="29" t="str">
        <f aca="false">IF($B42="","",IFERROR(VLOOKUP($B42,Équipements!$A$6:$N$105,2,FALSE()),""))</f>
        <v/>
      </c>
      <c r="D42" s="34"/>
      <c r="E42" s="34"/>
      <c r="F42" s="35"/>
      <c r="G42" s="35"/>
      <c r="H42" s="34"/>
      <c r="I42" s="34"/>
      <c r="J42" s="37"/>
      <c r="K42" s="29" t="str">
        <f aca="false">IF($B42="","",IFERROR(VLOOKUP($B42,Équipements!$A$6:$N$105,11,FALSE()),""))</f>
        <v/>
      </c>
      <c r="L42" s="39"/>
      <c r="M42" s="36"/>
      <c r="N42" s="36"/>
      <c r="O42" s="36"/>
      <c r="P42" s="28" t="str">
        <f aca="false">IF($A42="","",IFERROR(SUM($M42:$O42),0))</f>
        <v/>
      </c>
      <c r="Q42" s="35"/>
      <c r="R42" s="29" t="str">
        <f aca="true">IF($A42="","",IF($H42="Annulé","Annulé",IF($H42="Terminé","Terminé",IF($F42="","Date à préciser",IF($F42&lt;TODAY(),"Échu",IF($F42&lt;=TODAY()+Paramètres!$B$9,"À planifier","Planifié"))))))</f>
        <v/>
      </c>
    </row>
    <row r="43" customFormat="false" ht="15" hidden="false" customHeight="false" outlineLevel="0" collapsed="false">
      <c r="A43" s="34"/>
      <c r="B43" s="34"/>
      <c r="C43" s="29" t="str">
        <f aca="false">IF($B43="","",IFERROR(VLOOKUP($B43,Équipements!$A$6:$N$105,2,FALSE()),""))</f>
        <v/>
      </c>
      <c r="D43" s="34"/>
      <c r="E43" s="34"/>
      <c r="F43" s="35"/>
      <c r="G43" s="35"/>
      <c r="H43" s="34"/>
      <c r="I43" s="34"/>
      <c r="J43" s="37"/>
      <c r="K43" s="29" t="str">
        <f aca="false">IF($B43="","",IFERROR(VLOOKUP($B43,Équipements!$A$6:$N$105,11,FALSE()),""))</f>
        <v/>
      </c>
      <c r="L43" s="39"/>
      <c r="M43" s="36"/>
      <c r="N43" s="36"/>
      <c r="O43" s="36"/>
      <c r="P43" s="28" t="str">
        <f aca="false">IF($A43="","",IFERROR(SUM($M43:$O43),0))</f>
        <v/>
      </c>
      <c r="Q43" s="35"/>
      <c r="R43" s="29" t="str">
        <f aca="true">IF($A43="","",IF($H43="Annulé","Annulé",IF($H43="Terminé","Terminé",IF($F43="","Date à préciser",IF($F43&lt;TODAY(),"Échu",IF($F43&lt;=TODAY()+Paramètres!$B$9,"À planifier","Planifié"))))))</f>
        <v/>
      </c>
    </row>
    <row r="44" customFormat="false" ht="15" hidden="false" customHeight="false" outlineLevel="0" collapsed="false">
      <c r="A44" s="34"/>
      <c r="B44" s="34"/>
      <c r="C44" s="29" t="str">
        <f aca="false">IF($B44="","",IFERROR(VLOOKUP($B44,Équipements!$A$6:$N$105,2,FALSE()),""))</f>
        <v/>
      </c>
      <c r="D44" s="34"/>
      <c r="E44" s="34"/>
      <c r="F44" s="35"/>
      <c r="G44" s="35"/>
      <c r="H44" s="34"/>
      <c r="I44" s="34"/>
      <c r="J44" s="37"/>
      <c r="K44" s="29" t="str">
        <f aca="false">IF($B44="","",IFERROR(VLOOKUP($B44,Équipements!$A$6:$N$105,11,FALSE()),""))</f>
        <v/>
      </c>
      <c r="L44" s="39"/>
      <c r="M44" s="36"/>
      <c r="N44" s="36"/>
      <c r="O44" s="36"/>
      <c r="P44" s="28" t="str">
        <f aca="false">IF($A44="","",IFERROR(SUM($M44:$O44),0))</f>
        <v/>
      </c>
      <c r="Q44" s="35"/>
      <c r="R44" s="29" t="str">
        <f aca="true">IF($A44="","",IF($H44="Annulé","Annulé",IF($H44="Terminé","Terminé",IF($F44="","Date à préciser",IF($F44&lt;TODAY(),"Échu",IF($F44&lt;=TODAY()+Paramètres!$B$9,"À planifier","Planifié"))))))</f>
        <v/>
      </c>
    </row>
    <row r="45" customFormat="false" ht="15" hidden="false" customHeight="false" outlineLevel="0" collapsed="false">
      <c r="A45" s="34"/>
      <c r="B45" s="34"/>
      <c r="C45" s="29" t="str">
        <f aca="false">IF($B45="","",IFERROR(VLOOKUP($B45,Équipements!$A$6:$N$105,2,FALSE()),""))</f>
        <v/>
      </c>
      <c r="D45" s="34"/>
      <c r="E45" s="34"/>
      <c r="F45" s="35"/>
      <c r="G45" s="35"/>
      <c r="H45" s="34"/>
      <c r="I45" s="34"/>
      <c r="J45" s="37"/>
      <c r="K45" s="29" t="str">
        <f aca="false">IF($B45="","",IFERROR(VLOOKUP($B45,Équipements!$A$6:$N$105,11,FALSE()),""))</f>
        <v/>
      </c>
      <c r="L45" s="39"/>
      <c r="M45" s="36"/>
      <c r="N45" s="36"/>
      <c r="O45" s="36"/>
      <c r="P45" s="28" t="str">
        <f aca="false">IF($A45="","",IFERROR(SUM($M45:$O45),0))</f>
        <v/>
      </c>
      <c r="Q45" s="35"/>
      <c r="R45" s="29" t="str">
        <f aca="true">IF($A45="","",IF($H45="Annulé","Annulé",IF($H45="Terminé","Terminé",IF($F45="","Date à préciser",IF($F45&lt;TODAY(),"Échu",IF($F45&lt;=TODAY()+Paramètres!$B$9,"À planifier","Planifié"))))))</f>
        <v/>
      </c>
    </row>
    <row r="46" customFormat="false" ht="15" hidden="false" customHeight="false" outlineLevel="0" collapsed="false">
      <c r="A46" s="34"/>
      <c r="B46" s="34"/>
      <c r="C46" s="29" t="str">
        <f aca="false">IF($B46="","",IFERROR(VLOOKUP($B46,Équipements!$A$6:$N$105,2,FALSE()),""))</f>
        <v/>
      </c>
      <c r="D46" s="34"/>
      <c r="E46" s="34"/>
      <c r="F46" s="35"/>
      <c r="G46" s="35"/>
      <c r="H46" s="34"/>
      <c r="I46" s="34"/>
      <c r="J46" s="37"/>
      <c r="K46" s="29" t="str">
        <f aca="false">IF($B46="","",IFERROR(VLOOKUP($B46,Équipements!$A$6:$N$105,11,FALSE()),""))</f>
        <v/>
      </c>
      <c r="L46" s="39"/>
      <c r="M46" s="36"/>
      <c r="N46" s="36"/>
      <c r="O46" s="36"/>
      <c r="P46" s="28" t="str">
        <f aca="false">IF($A46="","",IFERROR(SUM($M46:$O46),0))</f>
        <v/>
      </c>
      <c r="Q46" s="35"/>
      <c r="R46" s="29" t="str">
        <f aca="true">IF($A46="","",IF($H46="Annulé","Annulé",IF($H46="Terminé","Terminé",IF($F46="","Date à préciser",IF($F46&lt;TODAY(),"Échu",IF($F46&lt;=TODAY()+Paramètres!$B$9,"À planifier","Planifié"))))))</f>
        <v/>
      </c>
    </row>
    <row r="47" customFormat="false" ht="15" hidden="false" customHeight="false" outlineLevel="0" collapsed="false">
      <c r="A47" s="34"/>
      <c r="B47" s="34"/>
      <c r="C47" s="29" t="str">
        <f aca="false">IF($B47="","",IFERROR(VLOOKUP($B47,Équipements!$A$6:$N$105,2,FALSE()),""))</f>
        <v/>
      </c>
      <c r="D47" s="34"/>
      <c r="E47" s="34"/>
      <c r="F47" s="35"/>
      <c r="G47" s="35"/>
      <c r="H47" s="34"/>
      <c r="I47" s="34"/>
      <c r="J47" s="37"/>
      <c r="K47" s="29" t="str">
        <f aca="false">IF($B47="","",IFERROR(VLOOKUP($B47,Équipements!$A$6:$N$105,11,FALSE()),""))</f>
        <v/>
      </c>
      <c r="L47" s="39"/>
      <c r="M47" s="36"/>
      <c r="N47" s="36"/>
      <c r="O47" s="36"/>
      <c r="P47" s="28" t="str">
        <f aca="false">IF($A47="","",IFERROR(SUM($M47:$O47),0))</f>
        <v/>
      </c>
      <c r="Q47" s="35"/>
      <c r="R47" s="29" t="str">
        <f aca="true">IF($A47="","",IF($H47="Annulé","Annulé",IF($H47="Terminé","Terminé",IF($F47="","Date à préciser",IF($F47&lt;TODAY(),"Échu",IF($F47&lt;=TODAY()+Paramètres!$B$9,"À planifier","Planifié"))))))</f>
        <v/>
      </c>
    </row>
    <row r="48" customFormat="false" ht="15" hidden="false" customHeight="false" outlineLevel="0" collapsed="false">
      <c r="A48" s="34"/>
      <c r="B48" s="34"/>
      <c r="C48" s="29" t="str">
        <f aca="false">IF($B48="","",IFERROR(VLOOKUP($B48,Équipements!$A$6:$N$105,2,FALSE()),""))</f>
        <v/>
      </c>
      <c r="D48" s="34"/>
      <c r="E48" s="34"/>
      <c r="F48" s="35"/>
      <c r="G48" s="35"/>
      <c r="H48" s="34"/>
      <c r="I48" s="34"/>
      <c r="J48" s="37"/>
      <c r="K48" s="29" t="str">
        <f aca="false">IF($B48="","",IFERROR(VLOOKUP($B48,Équipements!$A$6:$N$105,11,FALSE()),""))</f>
        <v/>
      </c>
      <c r="L48" s="39"/>
      <c r="M48" s="36"/>
      <c r="N48" s="36"/>
      <c r="O48" s="36"/>
      <c r="P48" s="28" t="str">
        <f aca="false">IF($A48="","",IFERROR(SUM($M48:$O48),0))</f>
        <v/>
      </c>
      <c r="Q48" s="35"/>
      <c r="R48" s="29" t="str">
        <f aca="true">IF($A48="","",IF($H48="Annulé","Annulé",IF($H48="Terminé","Terminé",IF($F48="","Date à préciser",IF($F48&lt;TODAY(),"Échu",IF($F48&lt;=TODAY()+Paramètres!$B$9,"À planifier","Planifié"))))))</f>
        <v/>
      </c>
    </row>
    <row r="49" customFormat="false" ht="15" hidden="false" customHeight="false" outlineLevel="0" collapsed="false">
      <c r="A49" s="34"/>
      <c r="B49" s="34"/>
      <c r="C49" s="29" t="str">
        <f aca="false">IF($B49="","",IFERROR(VLOOKUP($B49,Équipements!$A$6:$N$105,2,FALSE()),""))</f>
        <v/>
      </c>
      <c r="D49" s="34"/>
      <c r="E49" s="34"/>
      <c r="F49" s="35"/>
      <c r="G49" s="35"/>
      <c r="H49" s="34"/>
      <c r="I49" s="34"/>
      <c r="J49" s="37"/>
      <c r="K49" s="29" t="str">
        <f aca="false">IF($B49="","",IFERROR(VLOOKUP($B49,Équipements!$A$6:$N$105,11,FALSE()),""))</f>
        <v/>
      </c>
      <c r="L49" s="39"/>
      <c r="M49" s="36"/>
      <c r="N49" s="36"/>
      <c r="O49" s="36"/>
      <c r="P49" s="28" t="str">
        <f aca="false">IF($A49="","",IFERROR(SUM($M49:$O49),0))</f>
        <v/>
      </c>
      <c r="Q49" s="35"/>
      <c r="R49" s="29" t="str">
        <f aca="true">IF($A49="","",IF($H49="Annulé","Annulé",IF($H49="Terminé","Terminé",IF($F49="","Date à préciser",IF($F49&lt;TODAY(),"Échu",IF($F49&lt;=TODAY()+Paramètres!$B$9,"À planifier","Planifié"))))))</f>
        <v/>
      </c>
    </row>
    <row r="50" customFormat="false" ht="15" hidden="false" customHeight="false" outlineLevel="0" collapsed="false">
      <c r="A50" s="34"/>
      <c r="B50" s="34"/>
      <c r="C50" s="29" t="str">
        <f aca="false">IF($B50="","",IFERROR(VLOOKUP($B50,Équipements!$A$6:$N$105,2,FALSE()),""))</f>
        <v/>
      </c>
      <c r="D50" s="34"/>
      <c r="E50" s="34"/>
      <c r="F50" s="35"/>
      <c r="G50" s="35"/>
      <c r="H50" s="34"/>
      <c r="I50" s="34"/>
      <c r="J50" s="37"/>
      <c r="K50" s="29" t="str">
        <f aca="false">IF($B50="","",IFERROR(VLOOKUP($B50,Équipements!$A$6:$N$105,11,FALSE()),""))</f>
        <v/>
      </c>
      <c r="L50" s="39"/>
      <c r="M50" s="36"/>
      <c r="N50" s="36"/>
      <c r="O50" s="36"/>
      <c r="P50" s="28" t="str">
        <f aca="false">IF($A50="","",IFERROR(SUM($M50:$O50),0))</f>
        <v/>
      </c>
      <c r="Q50" s="35"/>
      <c r="R50" s="29" t="str">
        <f aca="true">IF($A50="","",IF($H50="Annulé","Annulé",IF($H50="Terminé","Terminé",IF($F50="","Date à préciser",IF($F50&lt;TODAY(),"Échu",IF($F50&lt;=TODAY()+Paramètres!$B$9,"À planifier","Planifié"))))))</f>
        <v/>
      </c>
    </row>
    <row r="51" customFormat="false" ht="15" hidden="false" customHeight="false" outlineLevel="0" collapsed="false">
      <c r="A51" s="34"/>
      <c r="B51" s="34"/>
      <c r="C51" s="29" t="str">
        <f aca="false">IF($B51="","",IFERROR(VLOOKUP($B51,Équipements!$A$6:$N$105,2,FALSE()),""))</f>
        <v/>
      </c>
      <c r="D51" s="34"/>
      <c r="E51" s="34"/>
      <c r="F51" s="35"/>
      <c r="G51" s="35"/>
      <c r="H51" s="34"/>
      <c r="I51" s="34"/>
      <c r="J51" s="37"/>
      <c r="K51" s="29" t="str">
        <f aca="false">IF($B51="","",IFERROR(VLOOKUP($B51,Équipements!$A$6:$N$105,11,FALSE()),""))</f>
        <v/>
      </c>
      <c r="L51" s="39"/>
      <c r="M51" s="36"/>
      <c r="N51" s="36"/>
      <c r="O51" s="36"/>
      <c r="P51" s="28" t="str">
        <f aca="false">IF($A51="","",IFERROR(SUM($M51:$O51),0))</f>
        <v/>
      </c>
      <c r="Q51" s="35"/>
      <c r="R51" s="29" t="str">
        <f aca="true">IF($A51="","",IF($H51="Annulé","Annulé",IF($H51="Terminé","Terminé",IF($F51="","Date à préciser",IF($F51&lt;TODAY(),"Échu",IF($F51&lt;=TODAY()+Paramètres!$B$9,"À planifier","Planifié"))))))</f>
        <v/>
      </c>
    </row>
    <row r="52" customFormat="false" ht="15" hidden="false" customHeight="false" outlineLevel="0" collapsed="false">
      <c r="A52" s="34"/>
      <c r="B52" s="34"/>
      <c r="C52" s="29" t="str">
        <f aca="false">IF($B52="","",IFERROR(VLOOKUP($B52,Équipements!$A$6:$N$105,2,FALSE()),""))</f>
        <v/>
      </c>
      <c r="D52" s="34"/>
      <c r="E52" s="34"/>
      <c r="F52" s="35"/>
      <c r="G52" s="35"/>
      <c r="H52" s="34"/>
      <c r="I52" s="34"/>
      <c r="J52" s="37"/>
      <c r="K52" s="29" t="str">
        <f aca="false">IF($B52="","",IFERROR(VLOOKUP($B52,Équipements!$A$6:$N$105,11,FALSE()),""))</f>
        <v/>
      </c>
      <c r="L52" s="39"/>
      <c r="M52" s="36"/>
      <c r="N52" s="36"/>
      <c r="O52" s="36"/>
      <c r="P52" s="28" t="str">
        <f aca="false">IF($A52="","",IFERROR(SUM($M52:$O52),0))</f>
        <v/>
      </c>
      <c r="Q52" s="35"/>
      <c r="R52" s="29" t="str">
        <f aca="true">IF($A52="","",IF($H52="Annulé","Annulé",IF($H52="Terminé","Terminé",IF($F52="","Date à préciser",IF($F52&lt;TODAY(),"Échu",IF($F52&lt;=TODAY()+Paramètres!$B$9,"À planifier","Planifié"))))))</f>
        <v/>
      </c>
    </row>
    <row r="53" customFormat="false" ht="15" hidden="false" customHeight="false" outlineLevel="0" collapsed="false">
      <c r="A53" s="34"/>
      <c r="B53" s="34"/>
      <c r="C53" s="29" t="str">
        <f aca="false">IF($B53="","",IFERROR(VLOOKUP($B53,Équipements!$A$6:$N$105,2,FALSE()),""))</f>
        <v/>
      </c>
      <c r="D53" s="34"/>
      <c r="E53" s="34"/>
      <c r="F53" s="35"/>
      <c r="G53" s="35"/>
      <c r="H53" s="34"/>
      <c r="I53" s="34"/>
      <c r="J53" s="37"/>
      <c r="K53" s="29" t="str">
        <f aca="false">IF($B53="","",IFERROR(VLOOKUP($B53,Équipements!$A$6:$N$105,11,FALSE()),""))</f>
        <v/>
      </c>
      <c r="L53" s="39"/>
      <c r="M53" s="36"/>
      <c r="N53" s="36"/>
      <c r="O53" s="36"/>
      <c r="P53" s="28" t="str">
        <f aca="false">IF($A53="","",IFERROR(SUM($M53:$O53),0))</f>
        <v/>
      </c>
      <c r="Q53" s="35"/>
      <c r="R53" s="29" t="str">
        <f aca="true">IF($A53="","",IF($H53="Annulé","Annulé",IF($H53="Terminé","Terminé",IF($F53="","Date à préciser",IF($F53&lt;TODAY(),"Échu",IF($F53&lt;=TODAY()+Paramètres!$B$9,"À planifier","Planifié"))))))</f>
        <v/>
      </c>
    </row>
    <row r="54" customFormat="false" ht="15" hidden="false" customHeight="false" outlineLevel="0" collapsed="false">
      <c r="A54" s="34"/>
      <c r="B54" s="34"/>
      <c r="C54" s="29" t="str">
        <f aca="false">IF($B54="","",IFERROR(VLOOKUP($B54,Équipements!$A$6:$N$105,2,FALSE()),""))</f>
        <v/>
      </c>
      <c r="D54" s="34"/>
      <c r="E54" s="34"/>
      <c r="F54" s="35"/>
      <c r="G54" s="35"/>
      <c r="H54" s="34"/>
      <c r="I54" s="34"/>
      <c r="J54" s="37"/>
      <c r="K54" s="29" t="str">
        <f aca="false">IF($B54="","",IFERROR(VLOOKUP($B54,Équipements!$A$6:$N$105,11,FALSE()),""))</f>
        <v/>
      </c>
      <c r="L54" s="39"/>
      <c r="M54" s="36"/>
      <c r="N54" s="36"/>
      <c r="O54" s="36"/>
      <c r="P54" s="28" t="str">
        <f aca="false">IF($A54="","",IFERROR(SUM($M54:$O54),0))</f>
        <v/>
      </c>
      <c r="Q54" s="35"/>
      <c r="R54" s="29" t="str">
        <f aca="true">IF($A54="","",IF($H54="Annulé","Annulé",IF($H54="Terminé","Terminé",IF($F54="","Date à préciser",IF($F54&lt;TODAY(),"Échu",IF($F54&lt;=TODAY()+Paramètres!$B$9,"À planifier","Planifié"))))))</f>
        <v/>
      </c>
    </row>
    <row r="55" customFormat="false" ht="15" hidden="false" customHeight="false" outlineLevel="0" collapsed="false">
      <c r="A55" s="34"/>
      <c r="B55" s="34"/>
      <c r="C55" s="29" t="str">
        <f aca="false">IF($B55="","",IFERROR(VLOOKUP($B55,Équipements!$A$6:$N$105,2,FALSE()),""))</f>
        <v/>
      </c>
      <c r="D55" s="34"/>
      <c r="E55" s="34"/>
      <c r="F55" s="35"/>
      <c r="G55" s="35"/>
      <c r="H55" s="34"/>
      <c r="I55" s="34"/>
      <c r="J55" s="37"/>
      <c r="K55" s="29" t="str">
        <f aca="false">IF($B55="","",IFERROR(VLOOKUP($B55,Équipements!$A$6:$N$105,11,FALSE()),""))</f>
        <v/>
      </c>
      <c r="L55" s="39"/>
      <c r="M55" s="36"/>
      <c r="N55" s="36"/>
      <c r="O55" s="36"/>
      <c r="P55" s="28" t="str">
        <f aca="false">IF($A55="","",IFERROR(SUM($M55:$O55),0))</f>
        <v/>
      </c>
      <c r="Q55" s="35"/>
      <c r="R55" s="29" t="str">
        <f aca="true">IF($A55="","",IF($H55="Annulé","Annulé",IF($H55="Terminé","Terminé",IF($F55="","Date à préciser",IF($F55&lt;TODAY(),"Échu",IF($F55&lt;=TODAY()+Paramètres!$B$9,"À planifier","Planifié"))))))</f>
        <v/>
      </c>
    </row>
    <row r="56" customFormat="false" ht="15" hidden="false" customHeight="false" outlineLevel="0" collapsed="false">
      <c r="A56" s="34"/>
      <c r="B56" s="34"/>
      <c r="C56" s="29" t="str">
        <f aca="false">IF($B56="","",IFERROR(VLOOKUP($B56,Équipements!$A$6:$N$105,2,FALSE()),""))</f>
        <v/>
      </c>
      <c r="D56" s="34"/>
      <c r="E56" s="34"/>
      <c r="F56" s="35"/>
      <c r="G56" s="35"/>
      <c r="H56" s="34"/>
      <c r="I56" s="34"/>
      <c r="J56" s="37"/>
      <c r="K56" s="29" t="str">
        <f aca="false">IF($B56="","",IFERROR(VLOOKUP($B56,Équipements!$A$6:$N$105,11,FALSE()),""))</f>
        <v/>
      </c>
      <c r="L56" s="39"/>
      <c r="M56" s="36"/>
      <c r="N56" s="36"/>
      <c r="O56" s="36"/>
      <c r="P56" s="28" t="str">
        <f aca="false">IF($A56="","",IFERROR(SUM($M56:$O56),0))</f>
        <v/>
      </c>
      <c r="Q56" s="35"/>
      <c r="R56" s="29" t="str">
        <f aca="true">IF($A56="","",IF($H56="Annulé","Annulé",IF($H56="Terminé","Terminé",IF($F56="","Date à préciser",IF($F56&lt;TODAY(),"Échu",IF($F56&lt;=TODAY()+Paramètres!$B$9,"À planifier","Planifié"))))))</f>
        <v/>
      </c>
    </row>
    <row r="57" customFormat="false" ht="15" hidden="false" customHeight="false" outlineLevel="0" collapsed="false">
      <c r="A57" s="34"/>
      <c r="B57" s="34"/>
      <c r="C57" s="29" t="str">
        <f aca="false">IF($B57="","",IFERROR(VLOOKUP($B57,Équipements!$A$6:$N$105,2,FALSE()),""))</f>
        <v/>
      </c>
      <c r="D57" s="34"/>
      <c r="E57" s="34"/>
      <c r="F57" s="35"/>
      <c r="G57" s="35"/>
      <c r="H57" s="34"/>
      <c r="I57" s="34"/>
      <c r="J57" s="37"/>
      <c r="K57" s="29" t="str">
        <f aca="false">IF($B57="","",IFERROR(VLOOKUP($B57,Équipements!$A$6:$N$105,11,FALSE()),""))</f>
        <v/>
      </c>
      <c r="L57" s="39"/>
      <c r="M57" s="36"/>
      <c r="N57" s="36"/>
      <c r="O57" s="36"/>
      <c r="P57" s="28" t="str">
        <f aca="false">IF($A57="","",IFERROR(SUM($M57:$O57),0))</f>
        <v/>
      </c>
      <c r="Q57" s="35"/>
      <c r="R57" s="29" t="str">
        <f aca="true">IF($A57="","",IF($H57="Annulé","Annulé",IF($H57="Terminé","Terminé",IF($F57="","Date à préciser",IF($F57&lt;TODAY(),"Échu",IF($F57&lt;=TODAY()+Paramètres!$B$9,"À planifier","Planifié"))))))</f>
        <v/>
      </c>
    </row>
    <row r="58" customFormat="false" ht="15" hidden="false" customHeight="false" outlineLevel="0" collapsed="false">
      <c r="A58" s="34"/>
      <c r="B58" s="34"/>
      <c r="C58" s="29" t="str">
        <f aca="false">IF($B58="","",IFERROR(VLOOKUP($B58,Équipements!$A$6:$N$105,2,FALSE()),""))</f>
        <v/>
      </c>
      <c r="D58" s="34"/>
      <c r="E58" s="34"/>
      <c r="F58" s="35"/>
      <c r="G58" s="35"/>
      <c r="H58" s="34"/>
      <c r="I58" s="34"/>
      <c r="J58" s="37"/>
      <c r="K58" s="29" t="str">
        <f aca="false">IF($B58="","",IFERROR(VLOOKUP($B58,Équipements!$A$6:$N$105,11,FALSE()),""))</f>
        <v/>
      </c>
      <c r="L58" s="39"/>
      <c r="M58" s="36"/>
      <c r="N58" s="36"/>
      <c r="O58" s="36"/>
      <c r="P58" s="28" t="str">
        <f aca="false">IF($A58="","",IFERROR(SUM($M58:$O58),0))</f>
        <v/>
      </c>
      <c r="Q58" s="35"/>
      <c r="R58" s="29" t="str">
        <f aca="true">IF($A58="","",IF($H58="Annulé","Annulé",IF($H58="Terminé","Terminé",IF($F58="","Date à préciser",IF($F58&lt;TODAY(),"Échu",IF($F58&lt;=TODAY()+Paramètres!$B$9,"À planifier","Planifié"))))))</f>
        <v/>
      </c>
    </row>
    <row r="59" customFormat="false" ht="15" hidden="false" customHeight="false" outlineLevel="0" collapsed="false">
      <c r="A59" s="34"/>
      <c r="B59" s="34"/>
      <c r="C59" s="29" t="str">
        <f aca="false">IF($B59="","",IFERROR(VLOOKUP($B59,Équipements!$A$6:$N$105,2,FALSE()),""))</f>
        <v/>
      </c>
      <c r="D59" s="34"/>
      <c r="E59" s="34"/>
      <c r="F59" s="35"/>
      <c r="G59" s="35"/>
      <c r="H59" s="34"/>
      <c r="I59" s="34"/>
      <c r="J59" s="37"/>
      <c r="K59" s="29" t="str">
        <f aca="false">IF($B59="","",IFERROR(VLOOKUP($B59,Équipements!$A$6:$N$105,11,FALSE()),""))</f>
        <v/>
      </c>
      <c r="L59" s="39"/>
      <c r="M59" s="36"/>
      <c r="N59" s="36"/>
      <c r="O59" s="36"/>
      <c r="P59" s="28" t="str">
        <f aca="false">IF($A59="","",IFERROR(SUM($M59:$O59),0))</f>
        <v/>
      </c>
      <c r="Q59" s="35"/>
      <c r="R59" s="29" t="str">
        <f aca="true">IF($A59="","",IF($H59="Annulé","Annulé",IF($H59="Terminé","Terminé",IF($F59="","Date à préciser",IF($F59&lt;TODAY(),"Échu",IF($F59&lt;=TODAY()+Paramètres!$B$9,"À planifier","Planifié"))))))</f>
        <v/>
      </c>
    </row>
    <row r="60" customFormat="false" ht="15" hidden="false" customHeight="false" outlineLevel="0" collapsed="false">
      <c r="A60" s="34"/>
      <c r="B60" s="34"/>
      <c r="C60" s="29" t="str">
        <f aca="false">IF($B60="","",IFERROR(VLOOKUP($B60,Équipements!$A$6:$N$105,2,FALSE()),""))</f>
        <v/>
      </c>
      <c r="D60" s="34"/>
      <c r="E60" s="34"/>
      <c r="F60" s="35"/>
      <c r="G60" s="35"/>
      <c r="H60" s="34"/>
      <c r="I60" s="34"/>
      <c r="J60" s="37"/>
      <c r="K60" s="29" t="str">
        <f aca="false">IF($B60="","",IFERROR(VLOOKUP($B60,Équipements!$A$6:$N$105,11,FALSE()),""))</f>
        <v/>
      </c>
      <c r="L60" s="39"/>
      <c r="M60" s="36"/>
      <c r="N60" s="36"/>
      <c r="O60" s="36"/>
      <c r="P60" s="28" t="str">
        <f aca="false">IF($A60="","",IFERROR(SUM($M60:$O60),0))</f>
        <v/>
      </c>
      <c r="Q60" s="35"/>
      <c r="R60" s="29" t="str">
        <f aca="true">IF($A60="","",IF($H60="Annulé","Annulé",IF($H60="Terminé","Terminé",IF($F60="","Date à préciser",IF($F60&lt;TODAY(),"Échu",IF($F60&lt;=TODAY()+Paramètres!$B$9,"À planifier","Planifié"))))))</f>
        <v/>
      </c>
    </row>
    <row r="61" customFormat="false" ht="15" hidden="false" customHeight="false" outlineLevel="0" collapsed="false">
      <c r="A61" s="34"/>
      <c r="B61" s="34"/>
      <c r="C61" s="29" t="str">
        <f aca="false">IF($B61="","",IFERROR(VLOOKUP($B61,Équipements!$A$6:$N$105,2,FALSE()),""))</f>
        <v/>
      </c>
      <c r="D61" s="34"/>
      <c r="E61" s="34"/>
      <c r="F61" s="35"/>
      <c r="G61" s="35"/>
      <c r="H61" s="34"/>
      <c r="I61" s="34"/>
      <c r="J61" s="37"/>
      <c r="K61" s="29" t="str">
        <f aca="false">IF($B61="","",IFERROR(VLOOKUP($B61,Équipements!$A$6:$N$105,11,FALSE()),""))</f>
        <v/>
      </c>
      <c r="L61" s="39"/>
      <c r="M61" s="36"/>
      <c r="N61" s="36"/>
      <c r="O61" s="36"/>
      <c r="P61" s="28" t="str">
        <f aca="false">IF($A61="","",IFERROR(SUM($M61:$O61),0))</f>
        <v/>
      </c>
      <c r="Q61" s="35"/>
      <c r="R61" s="29" t="str">
        <f aca="true">IF($A61="","",IF($H61="Annulé","Annulé",IF($H61="Terminé","Terminé",IF($F61="","Date à préciser",IF($F61&lt;TODAY(),"Échu",IF($F61&lt;=TODAY()+Paramètres!$B$9,"À planifier","Planifié"))))))</f>
        <v/>
      </c>
    </row>
    <row r="62" customFormat="false" ht="15" hidden="false" customHeight="false" outlineLevel="0" collapsed="false">
      <c r="A62" s="34"/>
      <c r="B62" s="34"/>
      <c r="C62" s="29" t="str">
        <f aca="false">IF($B62="","",IFERROR(VLOOKUP($B62,Équipements!$A$6:$N$105,2,FALSE()),""))</f>
        <v/>
      </c>
      <c r="D62" s="34"/>
      <c r="E62" s="34"/>
      <c r="F62" s="35"/>
      <c r="G62" s="35"/>
      <c r="H62" s="34"/>
      <c r="I62" s="34"/>
      <c r="J62" s="37"/>
      <c r="K62" s="29" t="str">
        <f aca="false">IF($B62="","",IFERROR(VLOOKUP($B62,Équipements!$A$6:$N$105,11,FALSE()),""))</f>
        <v/>
      </c>
      <c r="L62" s="39"/>
      <c r="M62" s="36"/>
      <c r="N62" s="36"/>
      <c r="O62" s="36"/>
      <c r="P62" s="28" t="str">
        <f aca="false">IF($A62="","",IFERROR(SUM($M62:$O62),0))</f>
        <v/>
      </c>
      <c r="Q62" s="35"/>
      <c r="R62" s="29" t="str">
        <f aca="true">IF($A62="","",IF($H62="Annulé","Annulé",IF($H62="Terminé","Terminé",IF($F62="","Date à préciser",IF($F62&lt;TODAY(),"Échu",IF($F62&lt;=TODAY()+Paramètres!$B$9,"À planifier","Planifié"))))))</f>
        <v/>
      </c>
    </row>
    <row r="63" customFormat="false" ht="15" hidden="false" customHeight="false" outlineLevel="0" collapsed="false">
      <c r="A63" s="34"/>
      <c r="B63" s="34"/>
      <c r="C63" s="29" t="str">
        <f aca="false">IF($B63="","",IFERROR(VLOOKUP($B63,Équipements!$A$6:$N$105,2,FALSE()),""))</f>
        <v/>
      </c>
      <c r="D63" s="34"/>
      <c r="E63" s="34"/>
      <c r="F63" s="35"/>
      <c r="G63" s="35"/>
      <c r="H63" s="34"/>
      <c r="I63" s="34"/>
      <c r="J63" s="37"/>
      <c r="K63" s="29" t="str">
        <f aca="false">IF($B63="","",IFERROR(VLOOKUP($B63,Équipements!$A$6:$N$105,11,FALSE()),""))</f>
        <v/>
      </c>
      <c r="L63" s="39"/>
      <c r="M63" s="36"/>
      <c r="N63" s="36"/>
      <c r="O63" s="36"/>
      <c r="P63" s="28" t="str">
        <f aca="false">IF($A63="","",IFERROR(SUM($M63:$O63),0))</f>
        <v/>
      </c>
      <c r="Q63" s="35"/>
      <c r="R63" s="29" t="str">
        <f aca="true">IF($A63="","",IF($H63="Annulé","Annulé",IF($H63="Terminé","Terminé",IF($F63="","Date à préciser",IF($F63&lt;TODAY(),"Échu",IF($F63&lt;=TODAY()+Paramètres!$B$9,"À planifier","Planifié"))))))</f>
        <v/>
      </c>
    </row>
    <row r="64" customFormat="false" ht="15" hidden="false" customHeight="false" outlineLevel="0" collapsed="false">
      <c r="A64" s="34"/>
      <c r="B64" s="34"/>
      <c r="C64" s="29" t="str">
        <f aca="false">IF($B64="","",IFERROR(VLOOKUP($B64,Équipements!$A$6:$N$105,2,FALSE()),""))</f>
        <v/>
      </c>
      <c r="D64" s="34"/>
      <c r="E64" s="34"/>
      <c r="F64" s="35"/>
      <c r="G64" s="35"/>
      <c r="H64" s="34"/>
      <c r="I64" s="34"/>
      <c r="J64" s="37"/>
      <c r="K64" s="29" t="str">
        <f aca="false">IF($B64="","",IFERROR(VLOOKUP($B64,Équipements!$A$6:$N$105,11,FALSE()),""))</f>
        <v/>
      </c>
      <c r="L64" s="39"/>
      <c r="M64" s="36"/>
      <c r="N64" s="36"/>
      <c r="O64" s="36"/>
      <c r="P64" s="28" t="str">
        <f aca="false">IF($A64="","",IFERROR(SUM($M64:$O64),0))</f>
        <v/>
      </c>
      <c r="Q64" s="35"/>
      <c r="R64" s="29" t="str">
        <f aca="true">IF($A64="","",IF($H64="Annulé","Annulé",IF($H64="Terminé","Terminé",IF($F64="","Date à préciser",IF($F64&lt;TODAY(),"Échu",IF($F64&lt;=TODAY()+Paramètres!$B$9,"À planifier","Planifié"))))))</f>
        <v/>
      </c>
    </row>
    <row r="65" customFormat="false" ht="15" hidden="false" customHeight="false" outlineLevel="0" collapsed="false">
      <c r="A65" s="34"/>
      <c r="B65" s="34"/>
      <c r="C65" s="29" t="str">
        <f aca="false">IF($B65="","",IFERROR(VLOOKUP($B65,Équipements!$A$6:$N$105,2,FALSE()),""))</f>
        <v/>
      </c>
      <c r="D65" s="34"/>
      <c r="E65" s="34"/>
      <c r="F65" s="35"/>
      <c r="G65" s="35"/>
      <c r="H65" s="34"/>
      <c r="I65" s="34"/>
      <c r="J65" s="37"/>
      <c r="K65" s="29" t="str">
        <f aca="false">IF($B65="","",IFERROR(VLOOKUP($B65,Équipements!$A$6:$N$105,11,FALSE()),""))</f>
        <v/>
      </c>
      <c r="L65" s="39"/>
      <c r="M65" s="36"/>
      <c r="N65" s="36"/>
      <c r="O65" s="36"/>
      <c r="P65" s="28" t="str">
        <f aca="false">IF($A65="","",IFERROR(SUM($M65:$O65),0))</f>
        <v/>
      </c>
      <c r="Q65" s="35"/>
      <c r="R65" s="29" t="str">
        <f aca="true">IF($A65="","",IF($H65="Annulé","Annulé",IF($H65="Terminé","Terminé",IF($F65="","Date à préciser",IF($F65&lt;TODAY(),"Échu",IF($F65&lt;=TODAY()+Paramètres!$B$9,"À planifier","Planifié"))))))</f>
        <v/>
      </c>
    </row>
    <row r="66" customFormat="false" ht="15" hidden="false" customHeight="false" outlineLevel="0" collapsed="false">
      <c r="A66" s="34"/>
      <c r="B66" s="34"/>
      <c r="C66" s="29" t="str">
        <f aca="false">IF($B66="","",IFERROR(VLOOKUP($B66,Équipements!$A$6:$N$105,2,FALSE()),""))</f>
        <v/>
      </c>
      <c r="D66" s="34"/>
      <c r="E66" s="34"/>
      <c r="F66" s="35"/>
      <c r="G66" s="35"/>
      <c r="H66" s="34"/>
      <c r="I66" s="34"/>
      <c r="J66" s="37"/>
      <c r="K66" s="29" t="str">
        <f aca="false">IF($B66="","",IFERROR(VLOOKUP($B66,Équipements!$A$6:$N$105,11,FALSE()),""))</f>
        <v/>
      </c>
      <c r="L66" s="39"/>
      <c r="M66" s="36"/>
      <c r="N66" s="36"/>
      <c r="O66" s="36"/>
      <c r="P66" s="28" t="str">
        <f aca="false">IF($A66="","",IFERROR(SUM($M66:$O66),0))</f>
        <v/>
      </c>
      <c r="Q66" s="35"/>
      <c r="R66" s="29" t="str">
        <f aca="true">IF($A66="","",IF($H66="Annulé","Annulé",IF($H66="Terminé","Terminé",IF($F66="","Date à préciser",IF($F66&lt;TODAY(),"Échu",IF($F66&lt;=TODAY()+Paramètres!$B$9,"À planifier","Planifié"))))))</f>
        <v/>
      </c>
    </row>
    <row r="67" customFormat="false" ht="15" hidden="false" customHeight="false" outlineLevel="0" collapsed="false">
      <c r="A67" s="34"/>
      <c r="B67" s="34"/>
      <c r="C67" s="29" t="str">
        <f aca="false">IF($B67="","",IFERROR(VLOOKUP($B67,Équipements!$A$6:$N$105,2,FALSE()),""))</f>
        <v/>
      </c>
      <c r="D67" s="34"/>
      <c r="E67" s="34"/>
      <c r="F67" s="35"/>
      <c r="G67" s="35"/>
      <c r="H67" s="34"/>
      <c r="I67" s="34"/>
      <c r="J67" s="37"/>
      <c r="K67" s="29" t="str">
        <f aca="false">IF($B67="","",IFERROR(VLOOKUP($B67,Équipements!$A$6:$N$105,11,FALSE()),""))</f>
        <v/>
      </c>
      <c r="L67" s="39"/>
      <c r="M67" s="36"/>
      <c r="N67" s="36"/>
      <c r="O67" s="36"/>
      <c r="P67" s="28" t="str">
        <f aca="false">IF($A67="","",IFERROR(SUM($M67:$O67),0))</f>
        <v/>
      </c>
      <c r="Q67" s="35"/>
      <c r="R67" s="29" t="str">
        <f aca="true">IF($A67="","",IF($H67="Annulé","Annulé",IF($H67="Terminé","Terminé",IF($F67="","Date à préciser",IF($F67&lt;TODAY(),"Échu",IF($F67&lt;=TODAY()+Paramètres!$B$9,"À planifier","Planifié"))))))</f>
        <v/>
      </c>
    </row>
    <row r="68" customFormat="false" ht="15" hidden="false" customHeight="false" outlineLevel="0" collapsed="false">
      <c r="A68" s="34"/>
      <c r="B68" s="34"/>
      <c r="C68" s="29" t="str">
        <f aca="false">IF($B68="","",IFERROR(VLOOKUP($B68,Équipements!$A$6:$N$105,2,FALSE()),""))</f>
        <v/>
      </c>
      <c r="D68" s="34"/>
      <c r="E68" s="34"/>
      <c r="F68" s="35"/>
      <c r="G68" s="35"/>
      <c r="H68" s="34"/>
      <c r="I68" s="34"/>
      <c r="J68" s="37"/>
      <c r="K68" s="29" t="str">
        <f aca="false">IF($B68="","",IFERROR(VLOOKUP($B68,Équipements!$A$6:$N$105,11,FALSE()),""))</f>
        <v/>
      </c>
      <c r="L68" s="39"/>
      <c r="M68" s="36"/>
      <c r="N68" s="36"/>
      <c r="O68" s="36"/>
      <c r="P68" s="28" t="str">
        <f aca="false">IF($A68="","",IFERROR(SUM($M68:$O68),0))</f>
        <v/>
      </c>
      <c r="Q68" s="35"/>
      <c r="R68" s="29" t="str">
        <f aca="true">IF($A68="","",IF($H68="Annulé","Annulé",IF($H68="Terminé","Terminé",IF($F68="","Date à préciser",IF($F68&lt;TODAY(),"Échu",IF($F68&lt;=TODAY()+Paramètres!$B$9,"À planifier","Planifié"))))))</f>
        <v/>
      </c>
    </row>
    <row r="69" customFormat="false" ht="15" hidden="false" customHeight="false" outlineLevel="0" collapsed="false">
      <c r="A69" s="34"/>
      <c r="B69" s="34"/>
      <c r="C69" s="29" t="str">
        <f aca="false">IF($B69="","",IFERROR(VLOOKUP($B69,Équipements!$A$6:$N$105,2,FALSE()),""))</f>
        <v/>
      </c>
      <c r="D69" s="34"/>
      <c r="E69" s="34"/>
      <c r="F69" s="35"/>
      <c r="G69" s="35"/>
      <c r="H69" s="34"/>
      <c r="I69" s="34"/>
      <c r="J69" s="37"/>
      <c r="K69" s="29" t="str">
        <f aca="false">IF($B69="","",IFERROR(VLOOKUP($B69,Équipements!$A$6:$N$105,11,FALSE()),""))</f>
        <v/>
      </c>
      <c r="L69" s="39"/>
      <c r="M69" s="36"/>
      <c r="N69" s="36"/>
      <c r="O69" s="36"/>
      <c r="P69" s="28" t="str">
        <f aca="false">IF($A69="","",IFERROR(SUM($M69:$O69),0))</f>
        <v/>
      </c>
      <c r="Q69" s="35"/>
      <c r="R69" s="29" t="str">
        <f aca="true">IF($A69="","",IF($H69="Annulé","Annulé",IF($H69="Terminé","Terminé",IF($F69="","Date à préciser",IF($F69&lt;TODAY(),"Échu",IF($F69&lt;=TODAY()+Paramètres!$B$9,"À planifier","Planifié"))))))</f>
        <v/>
      </c>
    </row>
    <row r="70" customFormat="false" ht="15" hidden="false" customHeight="false" outlineLevel="0" collapsed="false">
      <c r="A70" s="34"/>
      <c r="B70" s="34"/>
      <c r="C70" s="29" t="str">
        <f aca="false">IF($B70="","",IFERROR(VLOOKUP($B70,Équipements!$A$6:$N$105,2,FALSE()),""))</f>
        <v/>
      </c>
      <c r="D70" s="34"/>
      <c r="E70" s="34"/>
      <c r="F70" s="35"/>
      <c r="G70" s="35"/>
      <c r="H70" s="34"/>
      <c r="I70" s="34"/>
      <c r="J70" s="37"/>
      <c r="K70" s="29" t="str">
        <f aca="false">IF($B70="","",IFERROR(VLOOKUP($B70,Équipements!$A$6:$N$105,11,FALSE()),""))</f>
        <v/>
      </c>
      <c r="L70" s="39"/>
      <c r="M70" s="36"/>
      <c r="N70" s="36"/>
      <c r="O70" s="36"/>
      <c r="P70" s="28" t="str">
        <f aca="false">IF($A70="","",IFERROR(SUM($M70:$O70),0))</f>
        <v/>
      </c>
      <c r="Q70" s="35"/>
      <c r="R70" s="29" t="str">
        <f aca="true">IF($A70="","",IF($H70="Annulé","Annulé",IF($H70="Terminé","Terminé",IF($F70="","Date à préciser",IF($F70&lt;TODAY(),"Échu",IF($F70&lt;=TODAY()+Paramètres!$B$9,"À planifier","Planifié"))))))</f>
        <v/>
      </c>
    </row>
    <row r="71" customFormat="false" ht="15" hidden="false" customHeight="false" outlineLevel="0" collapsed="false">
      <c r="A71" s="34"/>
      <c r="B71" s="34"/>
      <c r="C71" s="29" t="str">
        <f aca="false">IF($B71="","",IFERROR(VLOOKUP($B71,Équipements!$A$6:$N$105,2,FALSE()),""))</f>
        <v/>
      </c>
      <c r="D71" s="34"/>
      <c r="E71" s="34"/>
      <c r="F71" s="35"/>
      <c r="G71" s="35"/>
      <c r="H71" s="34"/>
      <c r="I71" s="34"/>
      <c r="J71" s="37"/>
      <c r="K71" s="29" t="str">
        <f aca="false">IF($B71="","",IFERROR(VLOOKUP($B71,Équipements!$A$6:$N$105,11,FALSE()),""))</f>
        <v/>
      </c>
      <c r="L71" s="39"/>
      <c r="M71" s="36"/>
      <c r="N71" s="36"/>
      <c r="O71" s="36"/>
      <c r="P71" s="28" t="str">
        <f aca="false">IF($A71="","",IFERROR(SUM($M71:$O71),0))</f>
        <v/>
      </c>
      <c r="Q71" s="35"/>
      <c r="R71" s="29" t="str">
        <f aca="true">IF($A71="","",IF($H71="Annulé","Annulé",IF($H71="Terminé","Terminé",IF($F71="","Date à préciser",IF($F71&lt;TODAY(),"Échu",IF($F71&lt;=TODAY()+Paramètres!$B$9,"À planifier","Planifié"))))))</f>
        <v/>
      </c>
    </row>
    <row r="72" customFormat="false" ht="15" hidden="false" customHeight="false" outlineLevel="0" collapsed="false">
      <c r="A72" s="34"/>
      <c r="B72" s="34"/>
      <c r="C72" s="29" t="str">
        <f aca="false">IF($B72="","",IFERROR(VLOOKUP($B72,Équipements!$A$6:$N$105,2,FALSE()),""))</f>
        <v/>
      </c>
      <c r="D72" s="34"/>
      <c r="E72" s="34"/>
      <c r="F72" s="35"/>
      <c r="G72" s="35"/>
      <c r="H72" s="34"/>
      <c r="I72" s="34"/>
      <c r="J72" s="37"/>
      <c r="K72" s="29" t="str">
        <f aca="false">IF($B72="","",IFERROR(VLOOKUP($B72,Équipements!$A$6:$N$105,11,FALSE()),""))</f>
        <v/>
      </c>
      <c r="L72" s="39"/>
      <c r="M72" s="36"/>
      <c r="N72" s="36"/>
      <c r="O72" s="36"/>
      <c r="P72" s="28" t="str">
        <f aca="false">IF($A72="","",IFERROR(SUM($M72:$O72),0))</f>
        <v/>
      </c>
      <c r="Q72" s="35"/>
      <c r="R72" s="29" t="str">
        <f aca="true">IF($A72="","",IF($H72="Annulé","Annulé",IF($H72="Terminé","Terminé",IF($F72="","Date à préciser",IF($F72&lt;TODAY(),"Échu",IF($F72&lt;=TODAY()+Paramètres!$B$9,"À planifier","Planifié"))))))</f>
        <v/>
      </c>
    </row>
    <row r="73" customFormat="false" ht="15" hidden="false" customHeight="false" outlineLevel="0" collapsed="false">
      <c r="A73" s="34"/>
      <c r="B73" s="34"/>
      <c r="C73" s="29" t="str">
        <f aca="false">IF($B73="","",IFERROR(VLOOKUP($B73,Équipements!$A$6:$N$105,2,FALSE()),""))</f>
        <v/>
      </c>
      <c r="D73" s="34"/>
      <c r="E73" s="34"/>
      <c r="F73" s="35"/>
      <c r="G73" s="35"/>
      <c r="H73" s="34"/>
      <c r="I73" s="34"/>
      <c r="J73" s="37"/>
      <c r="K73" s="29" t="str">
        <f aca="false">IF($B73="","",IFERROR(VLOOKUP($B73,Équipements!$A$6:$N$105,11,FALSE()),""))</f>
        <v/>
      </c>
      <c r="L73" s="39"/>
      <c r="M73" s="36"/>
      <c r="N73" s="36"/>
      <c r="O73" s="36"/>
      <c r="P73" s="28" t="str">
        <f aca="false">IF($A73="","",IFERROR(SUM($M73:$O73),0))</f>
        <v/>
      </c>
      <c r="Q73" s="35"/>
      <c r="R73" s="29" t="str">
        <f aca="true">IF($A73="","",IF($H73="Annulé","Annulé",IF($H73="Terminé","Terminé",IF($F73="","Date à préciser",IF($F73&lt;TODAY(),"Échu",IF($F73&lt;=TODAY()+Paramètres!$B$9,"À planifier","Planifié"))))))</f>
        <v/>
      </c>
    </row>
    <row r="74" customFormat="false" ht="15" hidden="false" customHeight="false" outlineLevel="0" collapsed="false">
      <c r="A74" s="34"/>
      <c r="B74" s="34"/>
      <c r="C74" s="29" t="str">
        <f aca="false">IF($B74="","",IFERROR(VLOOKUP($B74,Équipements!$A$6:$N$105,2,FALSE()),""))</f>
        <v/>
      </c>
      <c r="D74" s="34"/>
      <c r="E74" s="34"/>
      <c r="F74" s="35"/>
      <c r="G74" s="35"/>
      <c r="H74" s="34"/>
      <c r="I74" s="34"/>
      <c r="J74" s="37"/>
      <c r="K74" s="29" t="str">
        <f aca="false">IF($B74="","",IFERROR(VLOOKUP($B74,Équipements!$A$6:$N$105,11,FALSE()),""))</f>
        <v/>
      </c>
      <c r="L74" s="39"/>
      <c r="M74" s="36"/>
      <c r="N74" s="36"/>
      <c r="O74" s="36"/>
      <c r="P74" s="28" t="str">
        <f aca="false">IF($A74="","",IFERROR(SUM($M74:$O74),0))</f>
        <v/>
      </c>
      <c r="Q74" s="35"/>
      <c r="R74" s="29" t="str">
        <f aca="true">IF($A74="","",IF($H74="Annulé","Annulé",IF($H74="Terminé","Terminé",IF($F74="","Date à préciser",IF($F74&lt;TODAY(),"Échu",IF($F74&lt;=TODAY()+Paramètres!$B$9,"À planifier","Planifié"))))))</f>
        <v/>
      </c>
    </row>
    <row r="75" customFormat="false" ht="15" hidden="false" customHeight="false" outlineLevel="0" collapsed="false">
      <c r="A75" s="34"/>
      <c r="B75" s="34"/>
      <c r="C75" s="29" t="str">
        <f aca="false">IF($B75="","",IFERROR(VLOOKUP($B75,Équipements!$A$6:$N$105,2,FALSE()),""))</f>
        <v/>
      </c>
      <c r="D75" s="34"/>
      <c r="E75" s="34"/>
      <c r="F75" s="35"/>
      <c r="G75" s="35"/>
      <c r="H75" s="34"/>
      <c r="I75" s="34"/>
      <c r="J75" s="37"/>
      <c r="K75" s="29" t="str">
        <f aca="false">IF($B75="","",IFERROR(VLOOKUP($B75,Équipements!$A$6:$N$105,11,FALSE()),""))</f>
        <v/>
      </c>
      <c r="L75" s="39"/>
      <c r="M75" s="36"/>
      <c r="N75" s="36"/>
      <c r="O75" s="36"/>
      <c r="P75" s="28" t="str">
        <f aca="false">IF($A75="","",IFERROR(SUM($M75:$O75),0))</f>
        <v/>
      </c>
      <c r="Q75" s="35"/>
      <c r="R75" s="29" t="str">
        <f aca="true">IF($A75="","",IF($H75="Annulé","Annulé",IF($H75="Terminé","Terminé",IF($F75="","Date à préciser",IF($F75&lt;TODAY(),"Échu",IF($F75&lt;=TODAY()+Paramètres!$B$9,"À planifier","Planifié"))))))</f>
        <v/>
      </c>
    </row>
    <row r="76" customFormat="false" ht="15" hidden="false" customHeight="false" outlineLevel="0" collapsed="false">
      <c r="A76" s="34"/>
      <c r="B76" s="34"/>
      <c r="C76" s="29" t="str">
        <f aca="false">IF($B76="","",IFERROR(VLOOKUP($B76,Équipements!$A$6:$N$105,2,FALSE()),""))</f>
        <v/>
      </c>
      <c r="D76" s="34"/>
      <c r="E76" s="34"/>
      <c r="F76" s="35"/>
      <c r="G76" s="35"/>
      <c r="H76" s="34"/>
      <c r="I76" s="34"/>
      <c r="J76" s="37"/>
      <c r="K76" s="29" t="str">
        <f aca="false">IF($B76="","",IFERROR(VLOOKUP($B76,Équipements!$A$6:$N$105,11,FALSE()),""))</f>
        <v/>
      </c>
      <c r="L76" s="39"/>
      <c r="M76" s="36"/>
      <c r="N76" s="36"/>
      <c r="O76" s="36"/>
      <c r="P76" s="28" t="str">
        <f aca="false">IF($A76="","",IFERROR(SUM($M76:$O76),0))</f>
        <v/>
      </c>
      <c r="Q76" s="35"/>
      <c r="R76" s="29" t="str">
        <f aca="true">IF($A76="","",IF($H76="Annulé","Annulé",IF($H76="Terminé","Terminé",IF($F76="","Date à préciser",IF($F76&lt;TODAY(),"Échu",IF($F76&lt;=TODAY()+Paramètres!$B$9,"À planifier","Planifié"))))))</f>
        <v/>
      </c>
    </row>
    <row r="77" customFormat="false" ht="15" hidden="false" customHeight="false" outlineLevel="0" collapsed="false">
      <c r="A77" s="34"/>
      <c r="B77" s="34"/>
      <c r="C77" s="29" t="str">
        <f aca="false">IF($B77="","",IFERROR(VLOOKUP($B77,Équipements!$A$6:$N$105,2,FALSE()),""))</f>
        <v/>
      </c>
      <c r="D77" s="34"/>
      <c r="E77" s="34"/>
      <c r="F77" s="35"/>
      <c r="G77" s="35"/>
      <c r="H77" s="34"/>
      <c r="I77" s="34"/>
      <c r="J77" s="37"/>
      <c r="K77" s="29" t="str">
        <f aca="false">IF($B77="","",IFERROR(VLOOKUP($B77,Équipements!$A$6:$N$105,11,FALSE()),""))</f>
        <v/>
      </c>
      <c r="L77" s="39"/>
      <c r="M77" s="36"/>
      <c r="N77" s="36"/>
      <c r="O77" s="36"/>
      <c r="P77" s="28" t="str">
        <f aca="false">IF($A77="","",IFERROR(SUM($M77:$O77),0))</f>
        <v/>
      </c>
      <c r="Q77" s="35"/>
      <c r="R77" s="29" t="str">
        <f aca="true">IF($A77="","",IF($H77="Annulé","Annulé",IF($H77="Terminé","Terminé",IF($F77="","Date à préciser",IF($F77&lt;TODAY(),"Échu",IF($F77&lt;=TODAY()+Paramètres!$B$9,"À planifier","Planifié"))))))</f>
        <v/>
      </c>
    </row>
    <row r="78" customFormat="false" ht="15" hidden="false" customHeight="false" outlineLevel="0" collapsed="false">
      <c r="A78" s="34"/>
      <c r="B78" s="34"/>
      <c r="C78" s="29" t="str">
        <f aca="false">IF($B78="","",IFERROR(VLOOKUP($B78,Équipements!$A$6:$N$105,2,FALSE()),""))</f>
        <v/>
      </c>
      <c r="D78" s="34"/>
      <c r="E78" s="34"/>
      <c r="F78" s="35"/>
      <c r="G78" s="35"/>
      <c r="H78" s="34"/>
      <c r="I78" s="34"/>
      <c r="J78" s="37"/>
      <c r="K78" s="29" t="str">
        <f aca="false">IF($B78="","",IFERROR(VLOOKUP($B78,Équipements!$A$6:$N$105,11,FALSE()),""))</f>
        <v/>
      </c>
      <c r="L78" s="39"/>
      <c r="M78" s="36"/>
      <c r="N78" s="36"/>
      <c r="O78" s="36"/>
      <c r="P78" s="28" t="str">
        <f aca="false">IF($A78="","",IFERROR(SUM($M78:$O78),0))</f>
        <v/>
      </c>
      <c r="Q78" s="35"/>
      <c r="R78" s="29" t="str">
        <f aca="true">IF($A78="","",IF($H78="Annulé","Annulé",IF($H78="Terminé","Terminé",IF($F78="","Date à préciser",IF($F78&lt;TODAY(),"Échu",IF($F78&lt;=TODAY()+Paramètres!$B$9,"À planifier","Planifié"))))))</f>
        <v/>
      </c>
    </row>
    <row r="79" customFormat="false" ht="15" hidden="false" customHeight="false" outlineLevel="0" collapsed="false">
      <c r="A79" s="34"/>
      <c r="B79" s="34"/>
      <c r="C79" s="29" t="str">
        <f aca="false">IF($B79="","",IFERROR(VLOOKUP($B79,Équipements!$A$6:$N$105,2,FALSE()),""))</f>
        <v/>
      </c>
      <c r="D79" s="34"/>
      <c r="E79" s="34"/>
      <c r="F79" s="35"/>
      <c r="G79" s="35"/>
      <c r="H79" s="34"/>
      <c r="I79" s="34"/>
      <c r="J79" s="37"/>
      <c r="K79" s="29" t="str">
        <f aca="false">IF($B79="","",IFERROR(VLOOKUP($B79,Équipements!$A$6:$N$105,11,FALSE()),""))</f>
        <v/>
      </c>
      <c r="L79" s="39"/>
      <c r="M79" s="36"/>
      <c r="N79" s="36"/>
      <c r="O79" s="36"/>
      <c r="P79" s="28" t="str">
        <f aca="false">IF($A79="","",IFERROR(SUM($M79:$O79),0))</f>
        <v/>
      </c>
      <c r="Q79" s="35"/>
      <c r="R79" s="29" t="str">
        <f aca="true">IF($A79="","",IF($H79="Annulé","Annulé",IF($H79="Terminé","Terminé",IF($F79="","Date à préciser",IF($F79&lt;TODAY(),"Échu",IF($F79&lt;=TODAY()+Paramètres!$B$9,"À planifier","Planifié"))))))</f>
        <v/>
      </c>
    </row>
    <row r="80" customFormat="false" ht="15" hidden="false" customHeight="false" outlineLevel="0" collapsed="false">
      <c r="A80" s="34"/>
      <c r="B80" s="34"/>
      <c r="C80" s="29" t="str">
        <f aca="false">IF($B80="","",IFERROR(VLOOKUP($B80,Équipements!$A$6:$N$105,2,FALSE()),""))</f>
        <v/>
      </c>
      <c r="D80" s="34"/>
      <c r="E80" s="34"/>
      <c r="F80" s="35"/>
      <c r="G80" s="35"/>
      <c r="H80" s="34"/>
      <c r="I80" s="34"/>
      <c r="J80" s="37"/>
      <c r="K80" s="29" t="str">
        <f aca="false">IF($B80="","",IFERROR(VLOOKUP($B80,Équipements!$A$6:$N$105,11,FALSE()),""))</f>
        <v/>
      </c>
      <c r="L80" s="39"/>
      <c r="M80" s="36"/>
      <c r="N80" s="36"/>
      <c r="O80" s="36"/>
      <c r="P80" s="28" t="str">
        <f aca="false">IF($A80="","",IFERROR(SUM($M80:$O80),0))</f>
        <v/>
      </c>
      <c r="Q80" s="35"/>
      <c r="R80" s="29" t="str">
        <f aca="true">IF($A80="","",IF($H80="Annulé","Annulé",IF($H80="Terminé","Terminé",IF($F80="","Date à préciser",IF($F80&lt;TODAY(),"Échu",IF($F80&lt;=TODAY()+Paramètres!$B$9,"À planifier","Planifié"))))))</f>
        <v/>
      </c>
    </row>
    <row r="81" customFormat="false" ht="15" hidden="false" customHeight="false" outlineLevel="0" collapsed="false">
      <c r="A81" s="34"/>
      <c r="B81" s="34"/>
      <c r="C81" s="29" t="str">
        <f aca="false">IF($B81="","",IFERROR(VLOOKUP($B81,Équipements!$A$6:$N$105,2,FALSE()),""))</f>
        <v/>
      </c>
      <c r="D81" s="34"/>
      <c r="E81" s="34"/>
      <c r="F81" s="35"/>
      <c r="G81" s="35"/>
      <c r="H81" s="34"/>
      <c r="I81" s="34"/>
      <c r="J81" s="37"/>
      <c r="K81" s="29" t="str">
        <f aca="false">IF($B81="","",IFERROR(VLOOKUP($B81,Équipements!$A$6:$N$105,11,FALSE()),""))</f>
        <v/>
      </c>
      <c r="L81" s="39"/>
      <c r="M81" s="36"/>
      <c r="N81" s="36"/>
      <c r="O81" s="36"/>
      <c r="P81" s="28" t="str">
        <f aca="false">IF($A81="","",IFERROR(SUM($M81:$O81),0))</f>
        <v/>
      </c>
      <c r="Q81" s="35"/>
      <c r="R81" s="29" t="str">
        <f aca="true">IF($A81="","",IF($H81="Annulé","Annulé",IF($H81="Terminé","Terminé",IF($F81="","Date à préciser",IF($F81&lt;TODAY(),"Échu",IF($F81&lt;=TODAY()+Paramètres!$B$9,"À planifier","Planifié"))))))</f>
        <v/>
      </c>
    </row>
    <row r="82" customFormat="false" ht="15" hidden="false" customHeight="false" outlineLevel="0" collapsed="false">
      <c r="A82" s="34"/>
      <c r="B82" s="34"/>
      <c r="C82" s="29" t="str">
        <f aca="false">IF($B82="","",IFERROR(VLOOKUP($B82,Équipements!$A$6:$N$105,2,FALSE()),""))</f>
        <v/>
      </c>
      <c r="D82" s="34"/>
      <c r="E82" s="34"/>
      <c r="F82" s="35"/>
      <c r="G82" s="35"/>
      <c r="H82" s="34"/>
      <c r="I82" s="34"/>
      <c r="J82" s="37"/>
      <c r="K82" s="29" t="str">
        <f aca="false">IF($B82="","",IFERROR(VLOOKUP($B82,Équipements!$A$6:$N$105,11,FALSE()),""))</f>
        <v/>
      </c>
      <c r="L82" s="39"/>
      <c r="M82" s="36"/>
      <c r="N82" s="36"/>
      <c r="O82" s="36"/>
      <c r="P82" s="28" t="str">
        <f aca="false">IF($A82="","",IFERROR(SUM($M82:$O82),0))</f>
        <v/>
      </c>
      <c r="Q82" s="35"/>
      <c r="R82" s="29" t="str">
        <f aca="true">IF($A82="","",IF($H82="Annulé","Annulé",IF($H82="Terminé","Terminé",IF($F82="","Date à préciser",IF($F82&lt;TODAY(),"Échu",IF($F82&lt;=TODAY()+Paramètres!$B$9,"À planifier","Planifié"))))))</f>
        <v/>
      </c>
    </row>
    <row r="83" customFormat="false" ht="15" hidden="false" customHeight="false" outlineLevel="0" collapsed="false">
      <c r="A83" s="34"/>
      <c r="B83" s="34"/>
      <c r="C83" s="29" t="str">
        <f aca="false">IF($B83="","",IFERROR(VLOOKUP($B83,Équipements!$A$6:$N$105,2,FALSE()),""))</f>
        <v/>
      </c>
      <c r="D83" s="34"/>
      <c r="E83" s="34"/>
      <c r="F83" s="35"/>
      <c r="G83" s="35"/>
      <c r="H83" s="34"/>
      <c r="I83" s="34"/>
      <c r="J83" s="37"/>
      <c r="K83" s="29" t="str">
        <f aca="false">IF($B83="","",IFERROR(VLOOKUP($B83,Équipements!$A$6:$N$105,11,FALSE()),""))</f>
        <v/>
      </c>
      <c r="L83" s="39"/>
      <c r="M83" s="36"/>
      <c r="N83" s="36"/>
      <c r="O83" s="36"/>
      <c r="P83" s="28" t="str">
        <f aca="false">IF($A83="","",IFERROR(SUM($M83:$O83),0))</f>
        <v/>
      </c>
      <c r="Q83" s="35"/>
      <c r="R83" s="29" t="str">
        <f aca="true">IF($A83="","",IF($H83="Annulé","Annulé",IF($H83="Terminé","Terminé",IF($F83="","Date à préciser",IF($F83&lt;TODAY(),"Échu",IF($F83&lt;=TODAY()+Paramètres!$B$9,"À planifier","Planifié"))))))</f>
        <v/>
      </c>
    </row>
    <row r="84" customFormat="false" ht="15" hidden="false" customHeight="false" outlineLevel="0" collapsed="false">
      <c r="A84" s="34"/>
      <c r="B84" s="34"/>
      <c r="C84" s="29" t="str">
        <f aca="false">IF($B84="","",IFERROR(VLOOKUP($B84,Équipements!$A$6:$N$105,2,FALSE()),""))</f>
        <v/>
      </c>
      <c r="D84" s="34"/>
      <c r="E84" s="34"/>
      <c r="F84" s="35"/>
      <c r="G84" s="35"/>
      <c r="H84" s="34"/>
      <c r="I84" s="34"/>
      <c r="J84" s="37"/>
      <c r="K84" s="29" t="str">
        <f aca="false">IF($B84="","",IFERROR(VLOOKUP($B84,Équipements!$A$6:$N$105,11,FALSE()),""))</f>
        <v/>
      </c>
      <c r="L84" s="39"/>
      <c r="M84" s="36"/>
      <c r="N84" s="36"/>
      <c r="O84" s="36"/>
      <c r="P84" s="28" t="str">
        <f aca="false">IF($A84="","",IFERROR(SUM($M84:$O84),0))</f>
        <v/>
      </c>
      <c r="Q84" s="35"/>
      <c r="R84" s="29" t="str">
        <f aca="true">IF($A84="","",IF($H84="Annulé","Annulé",IF($H84="Terminé","Terminé",IF($F84="","Date à préciser",IF($F84&lt;TODAY(),"Échu",IF($F84&lt;=TODAY()+Paramètres!$B$9,"À planifier","Planifié"))))))</f>
        <v/>
      </c>
    </row>
    <row r="85" customFormat="false" ht="15" hidden="false" customHeight="false" outlineLevel="0" collapsed="false">
      <c r="A85" s="34"/>
      <c r="B85" s="34"/>
      <c r="C85" s="29" t="str">
        <f aca="false">IF($B85="","",IFERROR(VLOOKUP($B85,Équipements!$A$6:$N$105,2,FALSE()),""))</f>
        <v/>
      </c>
      <c r="D85" s="34"/>
      <c r="E85" s="34"/>
      <c r="F85" s="35"/>
      <c r="G85" s="35"/>
      <c r="H85" s="34"/>
      <c r="I85" s="34"/>
      <c r="J85" s="37"/>
      <c r="K85" s="29" t="str">
        <f aca="false">IF($B85="","",IFERROR(VLOOKUP($B85,Équipements!$A$6:$N$105,11,FALSE()),""))</f>
        <v/>
      </c>
      <c r="L85" s="39"/>
      <c r="M85" s="36"/>
      <c r="N85" s="36"/>
      <c r="O85" s="36"/>
      <c r="P85" s="28" t="str">
        <f aca="false">IF($A85="","",IFERROR(SUM($M85:$O85),0))</f>
        <v/>
      </c>
      <c r="Q85" s="35"/>
      <c r="R85" s="29" t="str">
        <f aca="true">IF($A85="","",IF($H85="Annulé","Annulé",IF($H85="Terminé","Terminé",IF($F85="","Date à préciser",IF($F85&lt;TODAY(),"Échu",IF($F85&lt;=TODAY()+Paramètres!$B$9,"À planifier","Planifié"))))))</f>
        <v/>
      </c>
    </row>
    <row r="86" customFormat="false" ht="15" hidden="false" customHeight="false" outlineLevel="0" collapsed="false">
      <c r="A86" s="34"/>
      <c r="B86" s="34"/>
      <c r="C86" s="29" t="str">
        <f aca="false">IF($B86="","",IFERROR(VLOOKUP($B86,Équipements!$A$6:$N$105,2,FALSE()),""))</f>
        <v/>
      </c>
      <c r="D86" s="34"/>
      <c r="E86" s="34"/>
      <c r="F86" s="35"/>
      <c r="G86" s="35"/>
      <c r="H86" s="34"/>
      <c r="I86" s="34"/>
      <c r="J86" s="37"/>
      <c r="K86" s="29" t="str">
        <f aca="false">IF($B86="","",IFERROR(VLOOKUP($B86,Équipements!$A$6:$N$105,11,FALSE()),""))</f>
        <v/>
      </c>
      <c r="L86" s="39"/>
      <c r="M86" s="36"/>
      <c r="N86" s="36"/>
      <c r="O86" s="36"/>
      <c r="P86" s="28" t="str">
        <f aca="false">IF($A86="","",IFERROR(SUM($M86:$O86),0))</f>
        <v/>
      </c>
      <c r="Q86" s="35"/>
      <c r="R86" s="29" t="str">
        <f aca="true">IF($A86="","",IF($H86="Annulé","Annulé",IF($H86="Terminé","Terminé",IF($F86="","Date à préciser",IF($F86&lt;TODAY(),"Échu",IF($F86&lt;=TODAY()+Paramètres!$B$9,"À planifier","Planifié"))))))</f>
        <v/>
      </c>
    </row>
    <row r="87" customFormat="false" ht="15" hidden="false" customHeight="false" outlineLevel="0" collapsed="false">
      <c r="A87" s="34"/>
      <c r="B87" s="34"/>
      <c r="C87" s="29" t="str">
        <f aca="false">IF($B87="","",IFERROR(VLOOKUP($B87,Équipements!$A$6:$N$105,2,FALSE()),""))</f>
        <v/>
      </c>
      <c r="D87" s="34"/>
      <c r="E87" s="34"/>
      <c r="F87" s="35"/>
      <c r="G87" s="35"/>
      <c r="H87" s="34"/>
      <c r="I87" s="34"/>
      <c r="J87" s="37"/>
      <c r="K87" s="29" t="str">
        <f aca="false">IF($B87="","",IFERROR(VLOOKUP($B87,Équipements!$A$6:$N$105,11,FALSE()),""))</f>
        <v/>
      </c>
      <c r="L87" s="39"/>
      <c r="M87" s="36"/>
      <c r="N87" s="36"/>
      <c r="O87" s="36"/>
      <c r="P87" s="28" t="str">
        <f aca="false">IF($A87="","",IFERROR(SUM($M87:$O87),0))</f>
        <v/>
      </c>
      <c r="Q87" s="35"/>
      <c r="R87" s="29" t="str">
        <f aca="true">IF($A87="","",IF($H87="Annulé","Annulé",IF($H87="Terminé","Terminé",IF($F87="","Date à préciser",IF($F87&lt;TODAY(),"Échu",IF($F87&lt;=TODAY()+Paramètres!$B$9,"À planifier","Planifié"))))))</f>
        <v/>
      </c>
    </row>
    <row r="88" customFormat="false" ht="15" hidden="false" customHeight="false" outlineLevel="0" collapsed="false">
      <c r="A88" s="34"/>
      <c r="B88" s="34"/>
      <c r="C88" s="29" t="str">
        <f aca="false">IF($B88="","",IFERROR(VLOOKUP($B88,Équipements!$A$6:$N$105,2,FALSE()),""))</f>
        <v/>
      </c>
      <c r="D88" s="34"/>
      <c r="E88" s="34"/>
      <c r="F88" s="35"/>
      <c r="G88" s="35"/>
      <c r="H88" s="34"/>
      <c r="I88" s="34"/>
      <c r="J88" s="37"/>
      <c r="K88" s="29" t="str">
        <f aca="false">IF($B88="","",IFERROR(VLOOKUP($B88,Équipements!$A$6:$N$105,11,FALSE()),""))</f>
        <v/>
      </c>
      <c r="L88" s="39"/>
      <c r="M88" s="36"/>
      <c r="N88" s="36"/>
      <c r="O88" s="36"/>
      <c r="P88" s="28" t="str">
        <f aca="false">IF($A88="","",IFERROR(SUM($M88:$O88),0))</f>
        <v/>
      </c>
      <c r="Q88" s="35"/>
      <c r="R88" s="29" t="str">
        <f aca="true">IF($A88="","",IF($H88="Annulé","Annulé",IF($H88="Terminé","Terminé",IF($F88="","Date à préciser",IF($F88&lt;TODAY(),"Échu",IF($F88&lt;=TODAY()+Paramètres!$B$9,"À planifier","Planifié"))))))</f>
        <v/>
      </c>
    </row>
    <row r="89" customFormat="false" ht="15" hidden="false" customHeight="false" outlineLevel="0" collapsed="false">
      <c r="A89" s="34"/>
      <c r="B89" s="34"/>
      <c r="C89" s="29" t="str">
        <f aca="false">IF($B89="","",IFERROR(VLOOKUP($B89,Équipements!$A$6:$N$105,2,FALSE()),""))</f>
        <v/>
      </c>
      <c r="D89" s="34"/>
      <c r="E89" s="34"/>
      <c r="F89" s="35"/>
      <c r="G89" s="35"/>
      <c r="H89" s="34"/>
      <c r="I89" s="34"/>
      <c r="J89" s="37"/>
      <c r="K89" s="29" t="str">
        <f aca="false">IF($B89="","",IFERROR(VLOOKUP($B89,Équipements!$A$6:$N$105,11,FALSE()),""))</f>
        <v/>
      </c>
      <c r="L89" s="39"/>
      <c r="M89" s="36"/>
      <c r="N89" s="36"/>
      <c r="O89" s="36"/>
      <c r="P89" s="28" t="str">
        <f aca="false">IF($A89="","",IFERROR(SUM($M89:$O89),0))</f>
        <v/>
      </c>
      <c r="Q89" s="35"/>
      <c r="R89" s="29" t="str">
        <f aca="true">IF($A89="","",IF($H89="Annulé","Annulé",IF($H89="Terminé","Terminé",IF($F89="","Date à préciser",IF($F89&lt;TODAY(),"Échu",IF($F89&lt;=TODAY()+Paramètres!$B$9,"À planifier","Planifié"))))))</f>
        <v/>
      </c>
    </row>
    <row r="90" customFormat="false" ht="15" hidden="false" customHeight="false" outlineLevel="0" collapsed="false">
      <c r="A90" s="34"/>
      <c r="B90" s="34"/>
      <c r="C90" s="29" t="str">
        <f aca="false">IF($B90="","",IFERROR(VLOOKUP($B90,Équipements!$A$6:$N$105,2,FALSE()),""))</f>
        <v/>
      </c>
      <c r="D90" s="34"/>
      <c r="E90" s="34"/>
      <c r="F90" s="35"/>
      <c r="G90" s="35"/>
      <c r="H90" s="34"/>
      <c r="I90" s="34"/>
      <c r="J90" s="37"/>
      <c r="K90" s="29" t="str">
        <f aca="false">IF($B90="","",IFERROR(VLOOKUP($B90,Équipements!$A$6:$N$105,11,FALSE()),""))</f>
        <v/>
      </c>
      <c r="L90" s="39"/>
      <c r="M90" s="36"/>
      <c r="N90" s="36"/>
      <c r="O90" s="36"/>
      <c r="P90" s="28" t="str">
        <f aca="false">IF($A90="","",IFERROR(SUM($M90:$O90),0))</f>
        <v/>
      </c>
      <c r="Q90" s="35"/>
      <c r="R90" s="29" t="str">
        <f aca="true">IF($A90="","",IF($H90="Annulé","Annulé",IF($H90="Terminé","Terminé",IF($F90="","Date à préciser",IF($F90&lt;TODAY(),"Échu",IF($F90&lt;=TODAY()+Paramètres!$B$9,"À planifier","Planifié"))))))</f>
        <v/>
      </c>
    </row>
    <row r="91" customFormat="false" ht="15" hidden="false" customHeight="false" outlineLevel="0" collapsed="false">
      <c r="A91" s="34"/>
      <c r="B91" s="34"/>
      <c r="C91" s="29" t="str">
        <f aca="false">IF($B91="","",IFERROR(VLOOKUP($B91,Équipements!$A$6:$N$105,2,FALSE()),""))</f>
        <v/>
      </c>
      <c r="D91" s="34"/>
      <c r="E91" s="34"/>
      <c r="F91" s="35"/>
      <c r="G91" s="35"/>
      <c r="H91" s="34"/>
      <c r="I91" s="34"/>
      <c r="J91" s="37"/>
      <c r="K91" s="29" t="str">
        <f aca="false">IF($B91="","",IFERROR(VLOOKUP($B91,Équipements!$A$6:$N$105,11,FALSE()),""))</f>
        <v/>
      </c>
      <c r="L91" s="39"/>
      <c r="M91" s="36"/>
      <c r="N91" s="36"/>
      <c r="O91" s="36"/>
      <c r="P91" s="28" t="str">
        <f aca="false">IF($A91="","",IFERROR(SUM($M91:$O91),0))</f>
        <v/>
      </c>
      <c r="Q91" s="35"/>
      <c r="R91" s="29" t="str">
        <f aca="true">IF($A91="","",IF($H91="Annulé","Annulé",IF($H91="Terminé","Terminé",IF($F91="","Date à préciser",IF($F91&lt;TODAY(),"Échu",IF($F91&lt;=TODAY()+Paramètres!$B$9,"À planifier","Planifié"))))))</f>
        <v/>
      </c>
    </row>
    <row r="92" customFormat="false" ht="15" hidden="false" customHeight="false" outlineLevel="0" collapsed="false">
      <c r="A92" s="34"/>
      <c r="B92" s="34"/>
      <c r="C92" s="29" t="str">
        <f aca="false">IF($B92="","",IFERROR(VLOOKUP($B92,Équipements!$A$6:$N$105,2,FALSE()),""))</f>
        <v/>
      </c>
      <c r="D92" s="34"/>
      <c r="E92" s="34"/>
      <c r="F92" s="35"/>
      <c r="G92" s="35"/>
      <c r="H92" s="34"/>
      <c r="I92" s="34"/>
      <c r="J92" s="37"/>
      <c r="K92" s="29" t="str">
        <f aca="false">IF($B92="","",IFERROR(VLOOKUP($B92,Équipements!$A$6:$N$105,11,FALSE()),""))</f>
        <v/>
      </c>
      <c r="L92" s="39"/>
      <c r="M92" s="36"/>
      <c r="N92" s="36"/>
      <c r="O92" s="36"/>
      <c r="P92" s="28" t="str">
        <f aca="false">IF($A92="","",IFERROR(SUM($M92:$O92),0))</f>
        <v/>
      </c>
      <c r="Q92" s="35"/>
      <c r="R92" s="29" t="str">
        <f aca="true">IF($A92="","",IF($H92="Annulé","Annulé",IF($H92="Terminé","Terminé",IF($F92="","Date à préciser",IF($F92&lt;TODAY(),"Échu",IF($F92&lt;=TODAY()+Paramètres!$B$9,"À planifier","Planifié"))))))</f>
        <v/>
      </c>
    </row>
    <row r="93" customFormat="false" ht="15" hidden="false" customHeight="false" outlineLevel="0" collapsed="false">
      <c r="A93" s="34"/>
      <c r="B93" s="34"/>
      <c r="C93" s="29" t="str">
        <f aca="false">IF($B93="","",IFERROR(VLOOKUP($B93,Équipements!$A$6:$N$105,2,FALSE()),""))</f>
        <v/>
      </c>
      <c r="D93" s="34"/>
      <c r="E93" s="34"/>
      <c r="F93" s="35"/>
      <c r="G93" s="35"/>
      <c r="H93" s="34"/>
      <c r="I93" s="34"/>
      <c r="J93" s="37"/>
      <c r="K93" s="29" t="str">
        <f aca="false">IF($B93="","",IFERROR(VLOOKUP($B93,Équipements!$A$6:$N$105,11,FALSE()),""))</f>
        <v/>
      </c>
      <c r="L93" s="39"/>
      <c r="M93" s="36"/>
      <c r="N93" s="36"/>
      <c r="O93" s="36"/>
      <c r="P93" s="28" t="str">
        <f aca="false">IF($A93="","",IFERROR(SUM($M93:$O93),0))</f>
        <v/>
      </c>
      <c r="Q93" s="35"/>
      <c r="R93" s="29" t="str">
        <f aca="true">IF($A93="","",IF($H93="Annulé","Annulé",IF($H93="Terminé","Terminé",IF($F93="","Date à préciser",IF($F93&lt;TODAY(),"Échu",IF($F93&lt;=TODAY()+Paramètres!$B$9,"À planifier","Planifié"))))))</f>
        <v/>
      </c>
    </row>
    <row r="94" customFormat="false" ht="15" hidden="false" customHeight="false" outlineLevel="0" collapsed="false">
      <c r="A94" s="34"/>
      <c r="B94" s="34"/>
      <c r="C94" s="29" t="str">
        <f aca="false">IF($B94="","",IFERROR(VLOOKUP($B94,Équipements!$A$6:$N$105,2,FALSE()),""))</f>
        <v/>
      </c>
      <c r="D94" s="34"/>
      <c r="E94" s="34"/>
      <c r="F94" s="35"/>
      <c r="G94" s="35"/>
      <c r="H94" s="34"/>
      <c r="I94" s="34"/>
      <c r="J94" s="37"/>
      <c r="K94" s="29" t="str">
        <f aca="false">IF($B94="","",IFERROR(VLOOKUP($B94,Équipements!$A$6:$N$105,11,FALSE()),""))</f>
        <v/>
      </c>
      <c r="L94" s="39"/>
      <c r="M94" s="36"/>
      <c r="N94" s="36"/>
      <c r="O94" s="36"/>
      <c r="P94" s="28" t="str">
        <f aca="false">IF($A94="","",IFERROR(SUM($M94:$O94),0))</f>
        <v/>
      </c>
      <c r="Q94" s="35"/>
      <c r="R94" s="29" t="str">
        <f aca="true">IF($A94="","",IF($H94="Annulé","Annulé",IF($H94="Terminé","Terminé",IF($F94="","Date à préciser",IF($F94&lt;TODAY(),"Échu",IF($F94&lt;=TODAY()+Paramètres!$B$9,"À planifier","Planifié"))))))</f>
        <v/>
      </c>
    </row>
    <row r="95" customFormat="false" ht="15" hidden="false" customHeight="false" outlineLevel="0" collapsed="false">
      <c r="A95" s="34"/>
      <c r="B95" s="34"/>
      <c r="C95" s="29" t="str">
        <f aca="false">IF($B95="","",IFERROR(VLOOKUP($B95,Équipements!$A$6:$N$105,2,FALSE()),""))</f>
        <v/>
      </c>
      <c r="D95" s="34"/>
      <c r="E95" s="34"/>
      <c r="F95" s="35"/>
      <c r="G95" s="35"/>
      <c r="H95" s="34"/>
      <c r="I95" s="34"/>
      <c r="J95" s="37"/>
      <c r="K95" s="29" t="str">
        <f aca="false">IF($B95="","",IFERROR(VLOOKUP($B95,Équipements!$A$6:$N$105,11,FALSE()),""))</f>
        <v/>
      </c>
      <c r="L95" s="39"/>
      <c r="M95" s="36"/>
      <c r="N95" s="36"/>
      <c r="O95" s="36"/>
      <c r="P95" s="28" t="str">
        <f aca="false">IF($A95="","",IFERROR(SUM($M95:$O95),0))</f>
        <v/>
      </c>
      <c r="Q95" s="35"/>
      <c r="R95" s="29" t="str">
        <f aca="true">IF($A95="","",IF($H95="Annulé","Annulé",IF($H95="Terminé","Terminé",IF($F95="","Date à préciser",IF($F95&lt;TODAY(),"Échu",IF($F95&lt;=TODAY()+Paramètres!$B$9,"À planifier","Planifié"))))))</f>
        <v/>
      </c>
    </row>
    <row r="96" customFormat="false" ht="15" hidden="false" customHeight="false" outlineLevel="0" collapsed="false">
      <c r="A96" s="34"/>
      <c r="B96" s="34"/>
      <c r="C96" s="29" t="str">
        <f aca="false">IF($B96="","",IFERROR(VLOOKUP($B96,Équipements!$A$6:$N$105,2,FALSE()),""))</f>
        <v/>
      </c>
      <c r="D96" s="34"/>
      <c r="E96" s="34"/>
      <c r="F96" s="35"/>
      <c r="G96" s="35"/>
      <c r="H96" s="34"/>
      <c r="I96" s="34"/>
      <c r="J96" s="37"/>
      <c r="K96" s="29" t="str">
        <f aca="false">IF($B96="","",IFERROR(VLOOKUP($B96,Équipements!$A$6:$N$105,11,FALSE()),""))</f>
        <v/>
      </c>
      <c r="L96" s="39"/>
      <c r="M96" s="36"/>
      <c r="N96" s="36"/>
      <c r="O96" s="36"/>
      <c r="P96" s="28" t="str">
        <f aca="false">IF($A96="","",IFERROR(SUM($M96:$O96),0))</f>
        <v/>
      </c>
      <c r="Q96" s="35"/>
      <c r="R96" s="29" t="str">
        <f aca="true">IF($A96="","",IF($H96="Annulé","Annulé",IF($H96="Terminé","Terminé",IF($F96="","Date à préciser",IF($F96&lt;TODAY(),"Échu",IF($F96&lt;=TODAY()+Paramètres!$B$9,"À planifier","Planifié"))))))</f>
        <v/>
      </c>
    </row>
    <row r="97" customFormat="false" ht="15" hidden="false" customHeight="false" outlineLevel="0" collapsed="false">
      <c r="A97" s="34"/>
      <c r="B97" s="34"/>
      <c r="C97" s="29" t="str">
        <f aca="false">IF($B97="","",IFERROR(VLOOKUP($B97,Équipements!$A$6:$N$105,2,FALSE()),""))</f>
        <v/>
      </c>
      <c r="D97" s="34"/>
      <c r="E97" s="34"/>
      <c r="F97" s="35"/>
      <c r="G97" s="35"/>
      <c r="H97" s="34"/>
      <c r="I97" s="34"/>
      <c r="J97" s="37"/>
      <c r="K97" s="29" t="str">
        <f aca="false">IF($B97="","",IFERROR(VLOOKUP($B97,Équipements!$A$6:$N$105,11,FALSE()),""))</f>
        <v/>
      </c>
      <c r="L97" s="39"/>
      <c r="M97" s="36"/>
      <c r="N97" s="36"/>
      <c r="O97" s="36"/>
      <c r="P97" s="28" t="str">
        <f aca="false">IF($A97="","",IFERROR(SUM($M97:$O97),0))</f>
        <v/>
      </c>
      <c r="Q97" s="35"/>
      <c r="R97" s="29" t="str">
        <f aca="true">IF($A97="","",IF($H97="Annulé","Annulé",IF($H97="Terminé","Terminé",IF($F97="","Date à préciser",IF($F97&lt;TODAY(),"Échu",IF($F97&lt;=TODAY()+Paramètres!$B$9,"À planifier","Planifié"))))))</f>
        <v/>
      </c>
    </row>
    <row r="98" customFormat="false" ht="15" hidden="false" customHeight="false" outlineLevel="0" collapsed="false">
      <c r="A98" s="34"/>
      <c r="B98" s="34"/>
      <c r="C98" s="29" t="str">
        <f aca="false">IF($B98="","",IFERROR(VLOOKUP($B98,Équipements!$A$6:$N$105,2,FALSE()),""))</f>
        <v/>
      </c>
      <c r="D98" s="34"/>
      <c r="E98" s="34"/>
      <c r="F98" s="35"/>
      <c r="G98" s="35"/>
      <c r="H98" s="34"/>
      <c r="I98" s="34"/>
      <c r="J98" s="37"/>
      <c r="K98" s="29" t="str">
        <f aca="false">IF($B98="","",IFERROR(VLOOKUP($B98,Équipements!$A$6:$N$105,11,FALSE()),""))</f>
        <v/>
      </c>
      <c r="L98" s="39"/>
      <c r="M98" s="36"/>
      <c r="N98" s="36"/>
      <c r="O98" s="36"/>
      <c r="P98" s="28" t="str">
        <f aca="false">IF($A98="","",IFERROR(SUM($M98:$O98),0))</f>
        <v/>
      </c>
      <c r="Q98" s="35"/>
      <c r="R98" s="29" t="str">
        <f aca="true">IF($A98="","",IF($H98="Annulé","Annulé",IF($H98="Terminé","Terminé",IF($F98="","Date à préciser",IF($F98&lt;TODAY(),"Échu",IF($F98&lt;=TODAY()+Paramètres!$B$9,"À planifier","Planifié"))))))</f>
        <v/>
      </c>
    </row>
    <row r="99" customFormat="false" ht="15" hidden="false" customHeight="false" outlineLevel="0" collapsed="false">
      <c r="A99" s="34"/>
      <c r="B99" s="34"/>
      <c r="C99" s="29" t="str">
        <f aca="false">IF($B99="","",IFERROR(VLOOKUP($B99,Équipements!$A$6:$N$105,2,FALSE()),""))</f>
        <v/>
      </c>
      <c r="D99" s="34"/>
      <c r="E99" s="34"/>
      <c r="F99" s="35"/>
      <c r="G99" s="35"/>
      <c r="H99" s="34"/>
      <c r="I99" s="34"/>
      <c r="J99" s="37"/>
      <c r="K99" s="29" t="str">
        <f aca="false">IF($B99="","",IFERROR(VLOOKUP($B99,Équipements!$A$6:$N$105,11,FALSE()),""))</f>
        <v/>
      </c>
      <c r="L99" s="39"/>
      <c r="M99" s="36"/>
      <c r="N99" s="36"/>
      <c r="O99" s="36"/>
      <c r="P99" s="28" t="str">
        <f aca="false">IF($A99="","",IFERROR(SUM($M99:$O99),0))</f>
        <v/>
      </c>
      <c r="Q99" s="35"/>
      <c r="R99" s="29" t="str">
        <f aca="true">IF($A99="","",IF($H99="Annulé","Annulé",IF($H99="Terminé","Terminé",IF($F99="","Date à préciser",IF($F99&lt;TODAY(),"Échu",IF($F99&lt;=TODAY()+Paramètres!$B$9,"À planifier","Planifié"))))))</f>
        <v/>
      </c>
    </row>
    <row r="100" customFormat="false" ht="15" hidden="false" customHeight="false" outlineLevel="0" collapsed="false">
      <c r="A100" s="34"/>
      <c r="B100" s="34"/>
      <c r="C100" s="29" t="str">
        <f aca="false">IF($B100="","",IFERROR(VLOOKUP($B100,Équipements!$A$6:$N$105,2,FALSE()),""))</f>
        <v/>
      </c>
      <c r="D100" s="34"/>
      <c r="E100" s="34"/>
      <c r="F100" s="35"/>
      <c r="G100" s="35"/>
      <c r="H100" s="34"/>
      <c r="I100" s="34"/>
      <c r="J100" s="37"/>
      <c r="K100" s="29" t="str">
        <f aca="false">IF($B100="","",IFERROR(VLOOKUP($B100,Équipements!$A$6:$N$105,11,FALSE()),""))</f>
        <v/>
      </c>
      <c r="L100" s="39"/>
      <c r="M100" s="36"/>
      <c r="N100" s="36"/>
      <c r="O100" s="36"/>
      <c r="P100" s="28" t="str">
        <f aca="false">IF($A100="","",IFERROR(SUM($M100:$O100),0))</f>
        <v/>
      </c>
      <c r="Q100" s="35"/>
      <c r="R100" s="29" t="str">
        <f aca="true">IF($A100="","",IF($H100="Annulé","Annulé",IF($H100="Terminé","Terminé",IF($F100="","Date à préciser",IF($F100&lt;TODAY(),"Échu",IF($F100&lt;=TODAY()+Paramètres!$B$9,"À planifier","Planifié"))))))</f>
        <v/>
      </c>
    </row>
    <row r="101" customFormat="false" ht="15" hidden="false" customHeight="false" outlineLevel="0" collapsed="false">
      <c r="A101" s="34"/>
      <c r="B101" s="34"/>
      <c r="C101" s="29" t="str">
        <f aca="false">IF($B101="","",IFERROR(VLOOKUP($B101,Équipements!$A$6:$N$105,2,FALSE()),""))</f>
        <v/>
      </c>
      <c r="D101" s="34"/>
      <c r="E101" s="34"/>
      <c r="F101" s="35"/>
      <c r="G101" s="35"/>
      <c r="H101" s="34"/>
      <c r="I101" s="34"/>
      <c r="J101" s="37"/>
      <c r="K101" s="29" t="str">
        <f aca="false">IF($B101="","",IFERROR(VLOOKUP($B101,Équipements!$A$6:$N$105,11,FALSE()),""))</f>
        <v/>
      </c>
      <c r="L101" s="39"/>
      <c r="M101" s="36"/>
      <c r="N101" s="36"/>
      <c r="O101" s="36"/>
      <c r="P101" s="28" t="str">
        <f aca="false">IF($A101="","",IFERROR(SUM($M101:$O101),0))</f>
        <v/>
      </c>
      <c r="Q101" s="35"/>
      <c r="R101" s="29" t="str">
        <f aca="true">IF($A101="","",IF($H101="Annulé","Annulé",IF($H101="Terminé","Terminé",IF($F101="","Date à préciser",IF($F101&lt;TODAY(),"Échu",IF($F101&lt;=TODAY()+Paramètres!$B$9,"À planifier","Planifié"))))))</f>
        <v/>
      </c>
    </row>
    <row r="102" customFormat="false" ht="15" hidden="false" customHeight="false" outlineLevel="0" collapsed="false">
      <c r="A102" s="34"/>
      <c r="B102" s="34"/>
      <c r="C102" s="29" t="str">
        <f aca="false">IF($B102="","",IFERROR(VLOOKUP($B102,Équipements!$A$6:$N$105,2,FALSE()),""))</f>
        <v/>
      </c>
      <c r="D102" s="34"/>
      <c r="E102" s="34"/>
      <c r="F102" s="35"/>
      <c r="G102" s="35"/>
      <c r="H102" s="34"/>
      <c r="I102" s="34"/>
      <c r="J102" s="37"/>
      <c r="K102" s="29" t="str">
        <f aca="false">IF($B102="","",IFERROR(VLOOKUP($B102,Équipements!$A$6:$N$105,11,FALSE()),""))</f>
        <v/>
      </c>
      <c r="L102" s="39"/>
      <c r="M102" s="36"/>
      <c r="N102" s="36"/>
      <c r="O102" s="36"/>
      <c r="P102" s="28" t="str">
        <f aca="false">IF($A102="","",IFERROR(SUM($M102:$O102),0))</f>
        <v/>
      </c>
      <c r="Q102" s="35"/>
      <c r="R102" s="29" t="str">
        <f aca="true">IF($A102="","",IF($H102="Annulé","Annulé",IF($H102="Terminé","Terminé",IF($F102="","Date à préciser",IF($F102&lt;TODAY(),"Échu",IF($F102&lt;=TODAY()+Paramètres!$B$9,"À planifier","Planifié"))))))</f>
        <v/>
      </c>
    </row>
    <row r="103" customFormat="false" ht="15" hidden="false" customHeight="false" outlineLevel="0" collapsed="false">
      <c r="A103" s="34"/>
      <c r="B103" s="34"/>
      <c r="C103" s="29" t="str">
        <f aca="false">IF($B103="","",IFERROR(VLOOKUP($B103,Équipements!$A$6:$N$105,2,FALSE()),""))</f>
        <v/>
      </c>
      <c r="D103" s="34"/>
      <c r="E103" s="34"/>
      <c r="F103" s="35"/>
      <c r="G103" s="35"/>
      <c r="H103" s="34"/>
      <c r="I103" s="34"/>
      <c r="J103" s="37"/>
      <c r="K103" s="29" t="str">
        <f aca="false">IF($B103="","",IFERROR(VLOOKUP($B103,Équipements!$A$6:$N$105,11,FALSE()),""))</f>
        <v/>
      </c>
      <c r="L103" s="39"/>
      <c r="M103" s="36"/>
      <c r="N103" s="36"/>
      <c r="O103" s="36"/>
      <c r="P103" s="28" t="str">
        <f aca="false">IF($A103="","",IFERROR(SUM($M103:$O103),0))</f>
        <v/>
      </c>
      <c r="Q103" s="35"/>
      <c r="R103" s="29" t="str">
        <f aca="true">IF($A103="","",IF($H103="Annulé","Annulé",IF($H103="Terminé","Terminé",IF($F103="","Date à préciser",IF($F103&lt;TODAY(),"Échu",IF($F103&lt;=TODAY()+Paramètres!$B$9,"À planifier","Planifié"))))))</f>
        <v/>
      </c>
    </row>
    <row r="104" customFormat="false" ht="15" hidden="false" customHeight="false" outlineLevel="0" collapsed="false">
      <c r="A104" s="34"/>
      <c r="B104" s="34"/>
      <c r="C104" s="29" t="str">
        <f aca="false">IF($B104="","",IFERROR(VLOOKUP($B104,Équipements!$A$6:$N$105,2,FALSE()),""))</f>
        <v/>
      </c>
      <c r="D104" s="34"/>
      <c r="E104" s="34"/>
      <c r="F104" s="35"/>
      <c r="G104" s="35"/>
      <c r="H104" s="34"/>
      <c r="I104" s="34"/>
      <c r="J104" s="37"/>
      <c r="K104" s="29" t="str">
        <f aca="false">IF($B104="","",IFERROR(VLOOKUP($B104,Équipements!$A$6:$N$105,11,FALSE()),""))</f>
        <v/>
      </c>
      <c r="L104" s="39"/>
      <c r="M104" s="36"/>
      <c r="N104" s="36"/>
      <c r="O104" s="36"/>
      <c r="P104" s="28" t="str">
        <f aca="false">IF($A104="","",IFERROR(SUM($M104:$O104),0))</f>
        <v/>
      </c>
      <c r="Q104" s="35"/>
      <c r="R104" s="29" t="str">
        <f aca="true">IF($A104="","",IF($H104="Annulé","Annulé",IF($H104="Terminé","Terminé",IF($F104="","Date à préciser",IF($F104&lt;TODAY(),"Échu",IF($F104&lt;=TODAY()+Paramètres!$B$9,"À planifier","Planifié"))))))</f>
        <v/>
      </c>
    </row>
    <row r="105" customFormat="false" ht="15" hidden="false" customHeight="false" outlineLevel="0" collapsed="false">
      <c r="A105" s="34"/>
      <c r="B105" s="34"/>
      <c r="C105" s="29" t="str">
        <f aca="false">IF($B105="","",IFERROR(VLOOKUP($B105,Équipements!$A$6:$N$105,2,FALSE()),""))</f>
        <v/>
      </c>
      <c r="D105" s="34"/>
      <c r="E105" s="34"/>
      <c r="F105" s="35"/>
      <c r="G105" s="35"/>
      <c r="H105" s="34"/>
      <c r="I105" s="34"/>
      <c r="J105" s="37"/>
      <c r="K105" s="29" t="str">
        <f aca="false">IF($B105="","",IFERROR(VLOOKUP($B105,Équipements!$A$6:$N$105,11,FALSE()),""))</f>
        <v/>
      </c>
      <c r="L105" s="39"/>
      <c r="M105" s="36"/>
      <c r="N105" s="36"/>
      <c r="O105" s="36"/>
      <c r="P105" s="28" t="str">
        <f aca="false">IF($A105="","",IFERROR(SUM($M105:$O105),0))</f>
        <v/>
      </c>
      <c r="Q105" s="35"/>
      <c r="R105" s="29" t="str">
        <f aca="true">IF($A105="","",IF($H105="Annulé","Annulé",IF($H105="Terminé","Terminé",IF($F105="","Date à préciser",IF($F105&lt;TODAY(),"Échu",IF($F105&lt;=TODAY()+Paramètres!$B$9,"À planifier","Planifié"))))))</f>
        <v/>
      </c>
    </row>
  </sheetData>
  <mergeCells count="1">
    <mergeCell ref="A1:R1"/>
  </mergeCells>
  <conditionalFormatting sqref="A6:R105">
    <cfRule type="expression" priority="2" aboveAverage="0" equalAverage="0" bottom="0" percent="0" rank="0" text="" dxfId="1">
      <formula>AND($H6&lt;&gt;"Terminé",$H6&lt;&gt;"Annulé",$F6&lt;TODAY(),$F6&lt;&gt;"")</formula>
    </cfRule>
  </conditionalFormatting>
  <conditionalFormatting sqref="R6:R105">
    <cfRule type="expression" priority="3" aboveAverage="0" equalAverage="0" bottom="0" percent="0" rank="0" text="" dxfId="1">
      <formula>$R6="Échu"</formula>
    </cfRule>
    <cfRule type="expression" priority="4" aboveAverage="0" equalAverage="0" bottom="0" percent="0" rank="0" text="" dxfId="12">
      <formula>$R6="À planifier"</formula>
    </cfRule>
    <cfRule type="expression" priority="5" aboveAverage="0" equalAverage="0" bottom="0" percent="0" rank="0" text="" dxfId="13">
      <formula>$R6="Planifié"</formula>
    </cfRule>
    <cfRule type="expression" priority="6" aboveAverage="0" equalAverage="0" bottom="0" percent="0" rank="0" text="" dxfId="0">
      <formula>$R6="Terminé"</formula>
    </cfRule>
    <cfRule type="expression" priority="7" aboveAverage="0" equalAverage="0" bottom="0" percent="0" rank="0" text="" dxfId="14">
      <formula>$R6="Annulé"</formula>
    </cfRule>
    <cfRule type="expression" priority="8" aboveAverage="0" equalAverage="0" bottom="0" percent="0" rank="0" text="" dxfId="18">
      <formula>$R6="Date à préciser"</formula>
    </cfRule>
  </conditionalFormatting>
  <dataValidations count="9">
    <dataValidation allowBlank="true" errorStyle="stop" operator="between" showDropDown="false" showErrorMessage="true" showInputMessage="true" sqref="A6:A105" type="custom">
      <formula1>OR(A6&lt;&gt;"",B6="")</formula1>
      <formula2>0</formula2>
    </dataValidation>
    <dataValidation allowBlank="true" errorStyle="stop" operator="between" showDropDown="false" showErrorMessage="true" showInputMessage="true" sqref="B6:B105" type="list">
      <formula1>Équipements!$A$6:$A$105</formula1>
      <formula2>0</formula2>
    </dataValidation>
    <dataValidation allowBlank="true" errorStyle="stop" operator="between" showDropDown="false" showErrorMessage="true" showInputMessage="true" sqref="D6:D105" type="list">
      <formula1>Paramètres!$H$9:$H$108</formula1>
      <formula2>0</formula2>
    </dataValidation>
    <dataValidation allowBlank="true" errorStyle="stop" operator="between" showDropDown="false" showErrorMessage="true" showInputMessage="true" sqref="H6:H105" type="list">
      <formula1>Paramètres!$J$9:$J$108</formula1>
      <formula2>0</formula2>
    </dataValidation>
    <dataValidation allowBlank="true" errorStyle="stop" operator="between" showDropDown="false" showErrorMessage="true" showInputMessage="true" sqref="I6:I105" type="list">
      <formula1>Paramètres!$L$9:$L$108</formula1>
      <formula2>0</formula2>
    </dataValidation>
    <dataValidation allowBlank="true" errorStyle="stop" operator="between" showDropDown="false" showErrorMessage="true" showInputMessage="true" sqref="F6:G105 Q6:Q105" type="date">
      <formula1>DATE(2000,1,1)</formula1>
      <formula2>DATE(2100,12,31)</formula2>
    </dataValidation>
    <dataValidation allowBlank="true" errorStyle="stop" operator="greaterThanOrEqual" showDropDown="false" showErrorMessage="true" showInputMessage="true" sqref="J6:J105" type="decimal">
      <formula1>0</formula1>
      <formula2>0</formula2>
    </dataValidation>
    <dataValidation allowBlank="true" errorStyle="stop" operator="greaterThanOrEqual" showDropDown="false" showErrorMessage="true" showInputMessage="true" sqref="L6:L105" type="decimal">
      <formula1>0</formula1>
      <formula2>0</formula2>
    </dataValidation>
    <dataValidation allowBlank="true" errorStyle="stop" operator="greaterThanOrEqual" showDropDown="false" showErrorMessage="true" showInputMessage="true" sqref="M6:O1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27"/>
    <col collapsed="false" customWidth="true" hidden="false" outlineLevel="0" max="5" min="5" style="0" width="4"/>
    <col collapsed="false" customWidth="true" hidden="false" outlineLevel="0" max="6" min="6" style="0" width="27"/>
    <col collapsed="false" customWidth="true" hidden="false" outlineLevel="0" max="7" min="7" style="0" width="4"/>
    <col collapsed="false" customWidth="true" hidden="false" outlineLevel="0" max="8" min="8" style="0" width="25"/>
    <col collapsed="false" customWidth="true" hidden="false" outlineLevel="0" max="9" min="9" style="0" width="4"/>
    <col collapsed="false" customWidth="true" hidden="false" outlineLevel="0" max="10" min="10" style="0" width="23"/>
    <col collapsed="false" customWidth="true" hidden="false" outlineLevel="0" max="11" min="11" style="0" width="4"/>
    <col collapsed="false" customWidth="true" hidden="false" outlineLevel="0" max="12" min="12" style="0" width="31"/>
    <col collapsed="false" customWidth="true" hidden="false" outlineLevel="0" max="13" min="13" style="0" width="4"/>
    <col collapsed="false" customWidth="true" hidden="false" outlineLevel="0" max="14" min="14" style="0" width="18"/>
  </cols>
  <sheetData>
    <row r="1" customFormat="false" ht="25.5" hidden="false" customHeight="true" outlineLevel="0" collapsed="false">
      <c r="A1" s="1" t="s">
        <v>150</v>
      </c>
      <c r="B1" s="1"/>
      <c r="C1" s="1"/>
      <c r="D1" s="1"/>
      <c r="E1" s="1"/>
      <c r="F1" s="1"/>
    </row>
    <row r="2" customFormat="false" ht="41.75" hidden="false" customHeight="false" outlineLevel="0" collapsed="false">
      <c r="A2" s="2" t="s">
        <v>151</v>
      </c>
      <c r="B2" s="3"/>
      <c r="C2" s="3"/>
      <c r="D2" s="3"/>
      <c r="E2" s="3"/>
      <c r="F2" s="3"/>
    </row>
    <row r="4" customFormat="false" ht="33.75" hidden="false" customHeight="true" outlineLevel="0" collapsed="false">
      <c r="A4" s="40" t="s">
        <v>152</v>
      </c>
      <c r="B4" s="41"/>
      <c r="C4" s="41"/>
      <c r="D4" s="41"/>
      <c r="E4" s="41"/>
      <c r="F4" s="41"/>
    </row>
    <row r="5" customFormat="false" ht="15" hidden="false" customHeight="false" outlineLevel="0" collapsed="false">
      <c r="A5" s="41"/>
      <c r="B5" s="41"/>
      <c r="C5" s="41"/>
      <c r="D5" s="41"/>
      <c r="E5" s="41"/>
      <c r="F5" s="41"/>
    </row>
    <row r="6" customFormat="false" ht="15" hidden="false" customHeight="false" outlineLevel="0" collapsed="false">
      <c r="A6" s="41"/>
      <c r="B6" s="41"/>
      <c r="C6" s="41"/>
      <c r="D6" s="41"/>
      <c r="E6" s="41"/>
      <c r="F6" s="41"/>
    </row>
    <row r="8" customFormat="false" ht="15" hidden="false" customHeight="false" outlineLevel="0" collapsed="false">
      <c r="A8" s="7" t="s">
        <v>153</v>
      </c>
      <c r="B8" s="7" t="s">
        <v>31</v>
      </c>
      <c r="D8" s="7" t="s">
        <v>41</v>
      </c>
      <c r="F8" s="7" t="s">
        <v>154</v>
      </c>
      <c r="H8" s="7" t="s">
        <v>19</v>
      </c>
      <c r="J8" s="7" t="s">
        <v>155</v>
      </c>
      <c r="L8" s="7" t="s">
        <v>107</v>
      </c>
      <c r="N8" s="7" t="s">
        <v>48</v>
      </c>
    </row>
    <row r="9" customFormat="false" ht="15" hidden="false" customHeight="false" outlineLevel="0" collapsed="false">
      <c r="A9" s="42" t="s">
        <v>156</v>
      </c>
      <c r="B9" s="43" t="n">
        <v>30</v>
      </c>
      <c r="D9" s="44" t="s">
        <v>54</v>
      </c>
      <c r="F9" s="44" t="s">
        <v>57</v>
      </c>
      <c r="H9" s="44" t="s">
        <v>116</v>
      </c>
      <c r="J9" s="44" t="s">
        <v>123</v>
      </c>
      <c r="L9" s="44" t="s">
        <v>127</v>
      </c>
      <c r="N9" s="44" t="s">
        <v>59</v>
      </c>
    </row>
    <row r="10" customFormat="false" ht="15" hidden="false" customHeight="false" outlineLevel="0" collapsed="false">
      <c r="D10" s="33" t="s">
        <v>62</v>
      </c>
      <c r="F10" s="33" t="s">
        <v>84</v>
      </c>
      <c r="H10" s="33" t="s">
        <v>140</v>
      </c>
      <c r="J10" s="33" t="s">
        <v>135</v>
      </c>
      <c r="L10" s="33" t="s">
        <v>119</v>
      </c>
      <c r="N10" s="33" t="s">
        <v>66</v>
      </c>
    </row>
    <row r="11" customFormat="false" ht="15" hidden="false" customHeight="false" outlineLevel="0" collapsed="false">
      <c r="D11" s="44" t="s">
        <v>88</v>
      </c>
      <c r="F11" s="44" t="s">
        <v>101</v>
      </c>
      <c r="H11" s="44" t="s">
        <v>121</v>
      </c>
      <c r="J11" s="44" t="s">
        <v>118</v>
      </c>
      <c r="L11" s="44" t="s">
        <v>142</v>
      </c>
      <c r="N11" s="44" t="s">
        <v>79</v>
      </c>
    </row>
    <row r="12" customFormat="false" ht="15" hidden="false" customHeight="false" outlineLevel="0" collapsed="false">
      <c r="D12" s="33" t="s">
        <v>75</v>
      </c>
      <c r="F12" s="33" t="s">
        <v>157</v>
      </c>
      <c r="H12" s="33" t="s">
        <v>158</v>
      </c>
      <c r="J12" s="33" t="s">
        <v>148</v>
      </c>
      <c r="L12" s="33" t="s">
        <v>136</v>
      </c>
    </row>
    <row r="13" customFormat="false" ht="15" hidden="false" customHeight="false" outlineLevel="0" collapsed="false">
      <c r="D13" s="44" t="s">
        <v>69</v>
      </c>
      <c r="H13" s="44" t="s">
        <v>125</v>
      </c>
      <c r="J13" s="44" t="s">
        <v>159</v>
      </c>
      <c r="L13" s="44" t="s">
        <v>145</v>
      </c>
    </row>
    <row r="14" customFormat="false" ht="15" hidden="false" customHeight="false" outlineLevel="0" collapsed="false">
      <c r="D14" s="33" t="s">
        <v>98</v>
      </c>
      <c r="H14" s="33" t="s">
        <v>133</v>
      </c>
      <c r="L14" s="33" t="s">
        <v>149</v>
      </c>
    </row>
    <row r="15" customFormat="false" ht="15" hidden="false" customHeight="false" outlineLevel="0" collapsed="false">
      <c r="D15" s="44" t="s">
        <v>160</v>
      </c>
      <c r="L15" s="44" t="s">
        <v>161</v>
      </c>
    </row>
    <row r="18" customFormat="false" ht="30" hidden="false" customHeight="true" outlineLevel="0" collapsed="false">
      <c r="A18" s="45" t="s">
        <v>162</v>
      </c>
      <c r="B18" s="46"/>
      <c r="C18" s="46"/>
      <c r="D18" s="46"/>
      <c r="E18" s="46"/>
      <c r="F18" s="46"/>
    </row>
    <row r="19" customFormat="false" ht="15" hidden="false" customHeight="false" outlineLevel="0" collapsed="false">
      <c r="A19" s="46"/>
      <c r="B19" s="46"/>
      <c r="C19" s="46"/>
      <c r="D19" s="46"/>
      <c r="E19" s="46"/>
      <c r="F19" s="46"/>
    </row>
    <row r="20" customFormat="false" ht="15" hidden="false" customHeight="false" outlineLevel="0" collapsed="false">
      <c r="A20" s="46"/>
      <c r="B20" s="46"/>
      <c r="C20" s="46"/>
      <c r="D20" s="46"/>
      <c r="E20" s="46"/>
      <c r="F20" s="46"/>
    </row>
    <row r="21" customFormat="false" ht="15" hidden="false" customHeight="false" outlineLevel="0" collapsed="false">
      <c r="A21" s="46"/>
      <c r="B21" s="46"/>
      <c r="C21" s="46"/>
      <c r="D21" s="46"/>
      <c r="E21" s="46"/>
      <c r="F21" s="46"/>
    </row>
    <row r="22" customFormat="false" ht="15" hidden="false" customHeight="false" outlineLevel="0" collapsed="false">
      <c r="A22" s="46"/>
      <c r="B22" s="46"/>
      <c r="C22" s="46"/>
      <c r="D22" s="46"/>
      <c r="E22" s="46"/>
      <c r="F22" s="46"/>
    </row>
  </sheetData>
  <mergeCells count="1">
    <mergeCell ref="A1:F1"/>
  </mergeCells>
  <dataValidations count="1">
    <dataValidation allowBlank="false" errorStyle="stop" operator="between" showDropDown="false" showErrorMessage="true" showInputMessage="true" sqref="B9" type="whole">
      <formula1>1</formula1>
      <formula2>365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LibreOffice/26.2.0.3$Linux_X86_64 LibreOffice_project/afbbd0df0edb6d40b450b0337ac646b0913a760c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2026-08-26T23:48:36Z</dcterms:created>
  <dc:creator>openpyxl</dc:creator>
  <dc:description/>
  <dc:language>en-US</dc:language>
  <cp:lastModifiedBy/>
  <dcterms:modified xsi:type="dcterms:W3CDTF">2026-08-26T23:48:36Z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