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Suivi budgétaire" sheetId="2" state="visible" r:id="rId2"/>
    <sheet xmlns:r="http://schemas.openxmlformats.org/officeDocument/2006/relationships" name="Transactions" sheetId="3" state="visible" r:id="rId3"/>
    <sheet xmlns:r="http://schemas.openxmlformats.org/officeDocument/2006/relationships" name="Paramètres" sheetId="4" state="visible" r:id="rId4"/>
  </sheets>
  <definedNames>
    <definedName name="_xlnm._FilterDatabase" localSheetId="1" hidden="1">'Suivi budgétaire'!$A$4:$N$104</definedName>
    <definedName name="_xlnm._FilterDatabase" localSheetId="2" hidden="1">'Transactions'!$A$4:$O$104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[$$-fr-CA]"/>
    <numFmt numFmtId="165" formatCode="yyyy-mm-dd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1F1F1F"/>
      <sz val="10"/>
    </font>
    <font>
      <name val="Aptos"/>
      <b val="1"/>
      <color rgb="00FFFFFF"/>
      <sz val="11"/>
    </font>
    <font>
      <name val="Aptos"/>
      <b val="1"/>
      <color rgb="001F1F1F"/>
      <sz val="10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2D6A9F"/>
      </patternFill>
    </fill>
    <fill>
      <patternFill patternType="solid">
        <fgColor rgb="00FFF4D6"/>
      </patternFill>
    </fill>
    <fill>
      <patternFill patternType="solid">
        <fgColor rgb="00F2F7FB"/>
      </patternFill>
    </fill>
    <fill>
      <patternFill patternType="solid">
        <fgColor rgb="00FFFFFF"/>
      </patternFill>
    </fill>
    <fill>
      <patternFill patternType="solid">
        <fgColor rgb="00EAF0F5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3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3" fillId="3" borderId="1" pivotButton="0" quotePrefix="0" xfId="0"/>
    <xf numFmtId="0" fontId="0" fillId="3" borderId="1" pivotButton="0" quotePrefix="0" xfId="0"/>
    <xf numFmtId="0" fontId="2" fillId="5" borderId="1" applyAlignment="1" pivotButton="0" quotePrefix="0" xfId="0">
      <alignment horizontal="left" vertical="center"/>
    </xf>
    <xf numFmtId="164" fontId="4" fillId="7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/>
    </xf>
    <xf numFmtId="1" fontId="4" fillId="7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  <xf numFmtId="1" fontId="2" fillId="7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/>
    </xf>
    <xf numFmtId="164" fontId="2" fillId="7" borderId="1" applyAlignment="1" pivotButton="0" quotePrefix="0" xfId="0">
      <alignment horizontal="center" vertical="center"/>
    </xf>
    <xf numFmtId="10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2" fillId="5" borderId="1" pivotButton="0" quotePrefix="0" xfId="0"/>
    <xf numFmtId="0" fontId="2" fillId="6" borderId="1" applyAlignment="1" pivotButton="0" quotePrefix="0" xfId="0">
      <alignment horizontal="center" vertical="center"/>
    </xf>
    <xf numFmtId="0" fontId="2" fillId="6" borderId="1" pivotButton="0" quotePrefix="0" xfId="0"/>
    <xf numFmtId="0" fontId="4" fillId="4" borderId="1" applyAlignment="1" pivotButton="0" quotePrefix="0" xfId="0">
      <alignment horizontal="right" vertical="center"/>
    </xf>
    <xf numFmtId="10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5">
    <dxf>
      <font>
        <name val="Aptos"/>
        <b val="1"/>
        <color rgb="00C73939"/>
        <sz val="10"/>
      </font>
      <fill>
        <patternFill patternType="solid">
          <fgColor rgb="00FCE4D6"/>
        </patternFill>
      </fill>
    </dxf>
    <dxf>
      <font>
        <name val="Aptos"/>
        <b val="1"/>
        <color rgb="00147D64"/>
        <sz val="10"/>
      </font>
      <fill>
        <patternFill patternType="solid">
          <fgColor rgb="00E2F0D9"/>
        </patternFill>
      </fill>
    </dxf>
    <dxf>
      <font>
        <name val="Aptos"/>
        <b val="1"/>
        <color rgb="001F1F1F"/>
        <sz val="10"/>
      </font>
      <fill>
        <patternFill patternType="solid">
          <fgColor rgb="00FFF4D6"/>
        </patternFill>
      </fill>
    </dxf>
    <dxf>
      <font>
        <name val="Aptos"/>
        <b val="1"/>
        <color rgb="00C73939"/>
        <sz val="10"/>
      </font>
    </dxf>
    <dxf>
      <font>
        <name val="Aptos"/>
        <color rgb="007F7F7F"/>
        <sz val="10"/>
      </font>
      <fill>
        <patternFill patternType="solid">
          <f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Résultat budgété et prévisionnel par mois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bord'!F24</f>
            </strRef>
          </tx>
          <spPr>
            <a:solidFill xmlns:a="http://schemas.openxmlformats.org/drawingml/2006/main">
              <a:srgbClr val="004B87"/>
            </a:solidFill>
            <a:ln xmlns:a="http://schemas.openxmlformats.org/drawingml/2006/main">
              <a:prstDash val="solid"/>
            </a:ln>
          </spPr>
          <cat>
            <numRef>
              <f>'Tableau de bord'!$A$25:$A$36</f>
            </numRef>
          </cat>
          <val>
            <numRef>
              <f>'Tableau de bord'!$F$25:$F$36</f>
            </numRef>
          </val>
        </ser>
        <ser>
          <idx val="1"/>
          <order val="1"/>
          <tx>
            <strRef>
              <f>'Tableau de bord'!G24</f>
            </strRef>
          </tx>
          <spPr>
            <a:ln xmlns:a="http://schemas.openxmlformats.org/drawingml/2006/main">
              <a:prstDash val="solid"/>
            </a:ln>
          </spPr>
          <cat>
            <numRef>
              <f>'Tableau de bord'!$A$25:$A$36</f>
            </numRef>
          </cat>
          <val>
            <numRef>
              <f>'Tableau de bord'!$G$25:$G$36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Dépenses prévisionnelles par catégorie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bord'!K24</f>
            </strRef>
          </tx>
          <spPr>
            <a:solidFill xmlns:a="http://schemas.openxmlformats.org/drawingml/2006/main">
              <a:srgbClr val="147D64"/>
            </a:solidFill>
            <a:ln xmlns:a="http://schemas.openxmlformats.org/drawingml/2006/main">
              <a:prstDash val="solid"/>
            </a:ln>
          </spPr>
          <cat>
            <numRef>
              <f>'Tableau de bord'!$J$25:$J$31</f>
            </numRef>
          </cat>
          <val>
            <numRef>
              <f>'Tableau de bord'!$K$25:$K$31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38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38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Suivi" displayName="tblSuivi" ref="A4:N104" headerRowCount="1">
  <autoFilter ref="A4:N104"/>
  <tableColumns count="14">
    <tableColumn id="1" name="Mois"/>
    <tableColumn id="2" name="No mois"/>
    <tableColumn id="3" name="Type de poste"/>
    <tableColumn id="4" name="Catégorie"/>
    <tableColumn id="5" name="Budget mensuel"/>
    <tableColumn id="6" name="Réel à date"/>
    <tableColumn id="7" name="Prévision future"/>
    <tableColumn id="8" name="Prévision totale"/>
    <tableColumn id="9" name="Écart réel"/>
    <tableColumn id="10" name="Écart prévisionnel"/>
    <tableColumn id="11" name="Écart réel %"/>
    <tableColumn id="12" name="Écart prévisionnel %"/>
    <tableColumn id="13" name="Statut budgétaire"/>
    <tableColumn id="14" name="Commentair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Transactions" displayName="tblTransactions" ref="A4:O104" headerRowCount="1">
  <autoFilter ref="A4:O104"/>
  <tableColumns count="15">
    <tableColumn id="1" name="ID transaction"/>
    <tableColumn id="2" name="Date"/>
    <tableColumn id="3" name="Mois"/>
    <tableColumn id="4" name="Mois affiché"/>
    <tableColumn id="5" name="Type de poste"/>
    <tableColumn id="6" name="Catégorie"/>
    <tableColumn id="7" name="Description"/>
    <tableColumn id="8" name="Fournisseur ou client"/>
    <tableColumn id="9" name="Statut"/>
    <tableColumn id="10" name="Montant avant taxes"/>
    <tableColumn id="11" name="TPS"/>
    <tableColumn id="12" name="TVQ"/>
    <tableColumn id="13" name="Montant total"/>
    <tableColumn id="14" name="Mois réalisé"/>
    <tableColumn id="15" name="Commentair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Mois" displayName="tblMois" ref="F4:G16" headerRowCount="1">
  <autoFilter ref="F4:G16"/>
  <tableColumns count="2">
    <tableColumn id="6" name="No mois"/>
    <tableColumn id="7" name="Moi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blTypesPoste" displayName="tblTypesPoste" ref="I4:I6" headerRowCount="1">
  <autoFilter ref="I4:I6"/>
  <tableColumns count="1">
    <tableColumn id="9" name="Type de post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blCategories" displayName="tblCategories" ref="K4:L16" headerRowCount="1">
  <autoFilter ref="K4:L16"/>
  <tableColumns count="2">
    <tableColumn id="11" name="Catégorie"/>
    <tableColumn id="12" name="Type de post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blStatuts" displayName="tblStatuts" ref="N4:N7" headerRowCount="1">
  <autoFilter ref="N4:N7"/>
  <tableColumns count="1">
    <tableColumn id="14" name="Statut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blMethodesPrevision" displayName="tblMethodesPrevision" ref="P4:P7" headerRowCount="1">
  <autoFilter ref="P4:P7"/>
  <tableColumns count="1">
    <tableColumn id="16" name="Méthod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Relationship Type="http://schemas.openxmlformats.org/officeDocument/2006/relationships/table" Target="/xl/tables/table6.xml" Id="rId4"/><Relationship Type="http://schemas.openxmlformats.org/officeDocument/2006/relationships/table" Target="/xl/tables/table7.xml" Id="rId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1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20" customWidth="1" min="4" max="4"/>
    <col width="20" customWidth="1" min="5" max="5"/>
    <col width="20" customWidth="1" min="6" max="6"/>
    <col width="21" customWidth="1" min="7" max="7"/>
    <col width="19" customWidth="1" min="8" max="8"/>
    <col width="4" customWidth="1" min="9" max="9"/>
    <col width="31" customWidth="1" min="10" max="10"/>
    <col width="22" customWidth="1" min="11" max="11"/>
    <col width="3" customWidth="1" min="12" max="12"/>
    <col width="3" customWidth="1" min="13" max="13"/>
    <col width="3" customWidth="1" min="14" max="14"/>
    <col width="3" customWidth="1" min="15" max="15"/>
  </cols>
  <sheetData>
    <row r="1" ht="26" customHeight="1">
      <c r="A1" s="1" t="inlineStr">
        <is>
          <t>Tableau de bord — suivi budgétaire réel et prévisionnel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Les cellules jaunes de la zone de sélection sont modifiables. Les indicateurs et contrôles sont calculés à partir des feuilles Suivi budgétaire et Transactions.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4">
      <c r="A4" s="5" t="inlineStr">
        <is>
          <t>Année financière</t>
        </is>
      </c>
      <c r="B4" s="6" t="n">
        <v>2026</v>
      </c>
    </row>
    <row r="5">
      <c r="A5" s="5" t="inlineStr">
        <is>
          <t>Mois analysé</t>
        </is>
      </c>
      <c r="B5" s="7" t="inlineStr">
        <is>
          <t>Mars</t>
        </is>
      </c>
    </row>
    <row r="6">
      <c r="A6" s="5" t="inlineStr">
        <is>
          <t>Méthode de prévision</t>
        </is>
      </c>
      <c r="B6" s="7" t="inlineStr">
        <is>
          <t>Réel disponible + budget futur</t>
        </is>
      </c>
    </row>
    <row r="8">
      <c r="A8" s="8" t="inlineStr">
        <is>
          <t>Indicateurs principaux</t>
        </is>
      </c>
      <c r="B8" s="9" t="n"/>
    </row>
    <row r="10">
      <c r="A10" s="10" t="inlineStr">
        <is>
          <t>Revenus budgétés</t>
        </is>
      </c>
      <c r="B10" s="11">
        <f>IFERROR(SUMIFS('Suivi budgétaire'!$E$5:$E$104,'Suivi budgétaire'!$C$5:$C$104,"Revenus"),0)</f>
        <v/>
      </c>
    </row>
    <row r="11">
      <c r="A11" s="12" t="inlineStr">
        <is>
          <t>Revenus réels</t>
        </is>
      </c>
      <c r="B11" s="11">
        <f>IFERROR(SUMIFS('Suivi budgétaire'!$F$5:$F$104,'Suivi budgétaire'!$C$5:$C$104,"Revenus"),0)</f>
        <v/>
      </c>
    </row>
    <row r="12">
      <c r="A12" s="10" t="inlineStr">
        <is>
          <t>Revenus prévisionnels</t>
        </is>
      </c>
      <c r="B12" s="11">
        <f>IFERROR(SUMIFS('Suivi budgétaire'!$H$5:$H$104,'Suivi budgétaire'!$C$5:$C$104,"Revenus"),0)</f>
        <v/>
      </c>
    </row>
    <row r="13">
      <c r="A13" s="12" t="inlineStr">
        <is>
          <t>Dépenses budgétées</t>
        </is>
      </c>
      <c r="B13" s="11">
        <f>IFERROR(SUMIFS('Suivi budgétaire'!$E$5:$E$104,'Suivi budgétaire'!$C$5:$C$104,"Dépenses"),0)</f>
        <v/>
      </c>
    </row>
    <row r="14">
      <c r="A14" s="10" t="inlineStr">
        <is>
          <t>Dépenses réelles</t>
        </is>
      </c>
      <c r="B14" s="11">
        <f>IFERROR(SUMIFS('Suivi budgétaire'!$F$5:$F$104,'Suivi budgétaire'!$C$5:$C$104,"Dépenses"),0)</f>
        <v/>
      </c>
    </row>
    <row r="15">
      <c r="A15" s="12" t="inlineStr">
        <is>
          <t>Dépenses prévisionnelles</t>
        </is>
      </c>
      <c r="B15" s="11">
        <f>IFERROR(SUMIFS('Suivi budgétaire'!$H$5:$H$104,'Suivi budgétaire'!$C$5:$C$104,"Dépenses"),0)</f>
        <v/>
      </c>
    </row>
    <row r="16">
      <c r="A16" s="10" t="inlineStr">
        <is>
          <t>Résultat budgété</t>
        </is>
      </c>
      <c r="B16" s="11">
        <f>IFERROR(B10-B13,0)</f>
        <v/>
      </c>
    </row>
    <row r="17">
      <c r="A17" s="12" t="inlineStr">
        <is>
          <t>Résultat prévisionnel</t>
        </is>
      </c>
      <c r="B17" s="11">
        <f>IFERROR(B12-B15,0)</f>
        <v/>
      </c>
    </row>
    <row r="18">
      <c r="A18" s="10" t="inlineStr">
        <is>
          <t>Écart prévisionnel du résultat</t>
        </is>
      </c>
      <c r="B18" s="11">
        <f>IFERROR(B17-B16,0)</f>
        <v/>
      </c>
    </row>
    <row r="19">
      <c r="A19" s="12" t="inlineStr">
        <is>
          <t>Nombre de postes défavorables</t>
        </is>
      </c>
      <c r="B19" s="13">
        <f>IFERROR(COUNTIF('Suivi budgétaire'!$M$5:$M$104,"Défavorable"),0)</f>
        <v/>
      </c>
    </row>
    <row r="20">
      <c r="A20" s="10" t="inlineStr">
        <is>
          <t>Moyenne mensuelle du résultat prévisionnel</t>
        </is>
      </c>
      <c r="B20" s="11">
        <f>IFERROR(AVERAGE(G25:G36),0)</f>
        <v/>
      </c>
    </row>
    <row r="23">
      <c r="A23" s="8" t="inlineStr">
        <is>
          <t>Synthèse mensuelle</t>
        </is>
      </c>
      <c r="B23" s="9" t="n"/>
      <c r="C23" s="9" t="n"/>
      <c r="D23" s="9" t="n"/>
      <c r="E23" s="9" t="n"/>
      <c r="F23" s="9" t="n"/>
      <c r="G23" s="9" t="n"/>
      <c r="H23" s="9" t="n"/>
      <c r="J23" s="8" t="inlineStr">
        <is>
          <t>Dépenses prévisionnelles par catégorie</t>
        </is>
      </c>
      <c r="K23" s="9" t="n"/>
    </row>
    <row r="24">
      <c r="A24" s="14" t="inlineStr">
        <is>
          <t>Mois</t>
        </is>
      </c>
      <c r="B24" s="14" t="inlineStr">
        <is>
          <t>Revenus budgétés</t>
        </is>
      </c>
      <c r="C24" s="14" t="inlineStr">
        <is>
          <t>Revenus prévisionnels</t>
        </is>
      </c>
      <c r="D24" s="14" t="inlineStr">
        <is>
          <t>Dépenses budgétées</t>
        </is>
      </c>
      <c r="E24" s="14" t="inlineStr">
        <is>
          <t>Dépenses prévisionnelles</t>
        </is>
      </c>
      <c r="F24" s="14" t="inlineStr">
        <is>
          <t>Résultat budgété</t>
        </is>
      </c>
      <c r="G24" s="14" t="inlineStr">
        <is>
          <t>Résultat prévisionnel</t>
        </is>
      </c>
      <c r="H24" s="14" t="inlineStr">
        <is>
          <t>Écart du résultat</t>
        </is>
      </c>
      <c r="J24" s="14" t="inlineStr">
        <is>
          <t>Catégorie</t>
        </is>
      </c>
      <c r="K24" s="14" t="inlineStr">
        <is>
          <t>Dépenses prévisionnelles</t>
        </is>
      </c>
    </row>
    <row r="25">
      <c r="A25" s="10">
        <f>'Paramètres'!$G$5</f>
        <v/>
      </c>
      <c r="B25" s="15">
        <f>IFERROR(SUMIFS('Suivi budgétaire'!$E$5:$E$104,'Suivi budgétaire'!$A$5:$A$104,A25,'Suivi budgétaire'!$C$5:$C$104,"Revenus"),0)</f>
        <v/>
      </c>
      <c r="C25" s="15">
        <f>IFERROR(SUMIFS('Suivi budgétaire'!$H$5:$H$104,'Suivi budgétaire'!$A$5:$A$104,A25,'Suivi budgétaire'!$C$5:$C$104,"Revenus"),0)</f>
        <v/>
      </c>
      <c r="D25" s="15">
        <f>IFERROR(SUMIFS('Suivi budgétaire'!$E$5:$E$104,'Suivi budgétaire'!$A$5:$A$104,A25,'Suivi budgétaire'!$C$5:$C$104,"Dépenses"),0)</f>
        <v/>
      </c>
      <c r="E25" s="15">
        <f>IFERROR(SUMIFS('Suivi budgétaire'!$H$5:$H$104,'Suivi budgétaire'!$A$5:$A$104,A25,'Suivi budgétaire'!$C$5:$C$104,"Dépenses"),0)</f>
        <v/>
      </c>
      <c r="F25" s="15">
        <f>IFERROR(B25-D25,0)</f>
        <v/>
      </c>
      <c r="G25" s="15">
        <f>IFERROR(C25-E25,0)</f>
        <v/>
      </c>
      <c r="H25" s="15">
        <f>IFERROR(G25-F25,0)</f>
        <v/>
      </c>
      <c r="J25" s="10">
        <f>'Paramètres'!$K$7</f>
        <v/>
      </c>
      <c r="K25" s="15">
        <f>IFERROR(SUMIFS('Suivi budgétaire'!$H$5:$H$104,'Suivi budgétaire'!$D$5:$D$104,J25,'Suivi budgétaire'!$C$5:$C$104,"Dépenses"),0)</f>
        <v/>
      </c>
    </row>
    <row r="26">
      <c r="A26" s="12">
        <f>'Paramètres'!$G$6</f>
        <v/>
      </c>
      <c r="B26" s="16">
        <f>IFERROR(SUMIFS('Suivi budgétaire'!$E$5:$E$104,'Suivi budgétaire'!$A$5:$A$104,A26,'Suivi budgétaire'!$C$5:$C$104,"Revenus"),0)</f>
        <v/>
      </c>
      <c r="C26" s="16">
        <f>IFERROR(SUMIFS('Suivi budgétaire'!$H$5:$H$104,'Suivi budgétaire'!$A$5:$A$104,A26,'Suivi budgétaire'!$C$5:$C$104,"Revenus"),0)</f>
        <v/>
      </c>
      <c r="D26" s="16">
        <f>IFERROR(SUMIFS('Suivi budgétaire'!$E$5:$E$104,'Suivi budgétaire'!$A$5:$A$104,A26,'Suivi budgétaire'!$C$5:$C$104,"Dépenses"),0)</f>
        <v/>
      </c>
      <c r="E26" s="16">
        <f>IFERROR(SUMIFS('Suivi budgétaire'!$H$5:$H$104,'Suivi budgétaire'!$A$5:$A$104,A26,'Suivi budgétaire'!$C$5:$C$104,"Dépenses"),0)</f>
        <v/>
      </c>
      <c r="F26" s="16">
        <f>IFERROR(B26-D26,0)</f>
        <v/>
      </c>
      <c r="G26" s="16">
        <f>IFERROR(C26-E26,0)</f>
        <v/>
      </c>
      <c r="H26" s="16">
        <f>IFERROR(G26-F26,0)</f>
        <v/>
      </c>
      <c r="J26" s="12">
        <f>'Paramètres'!$K$8</f>
        <v/>
      </c>
      <c r="K26" s="16">
        <f>IFERROR(SUMIFS('Suivi budgétaire'!$H$5:$H$104,'Suivi budgétaire'!$D$5:$D$104,J26,'Suivi budgétaire'!$C$5:$C$104,"Dépenses"),0)</f>
        <v/>
      </c>
    </row>
    <row r="27">
      <c r="A27" s="10">
        <f>'Paramètres'!$G$7</f>
        <v/>
      </c>
      <c r="B27" s="15">
        <f>IFERROR(SUMIFS('Suivi budgétaire'!$E$5:$E$104,'Suivi budgétaire'!$A$5:$A$104,A27,'Suivi budgétaire'!$C$5:$C$104,"Revenus"),0)</f>
        <v/>
      </c>
      <c r="C27" s="15">
        <f>IFERROR(SUMIFS('Suivi budgétaire'!$H$5:$H$104,'Suivi budgétaire'!$A$5:$A$104,A27,'Suivi budgétaire'!$C$5:$C$104,"Revenus"),0)</f>
        <v/>
      </c>
      <c r="D27" s="15">
        <f>IFERROR(SUMIFS('Suivi budgétaire'!$E$5:$E$104,'Suivi budgétaire'!$A$5:$A$104,A27,'Suivi budgétaire'!$C$5:$C$104,"Dépenses"),0)</f>
        <v/>
      </c>
      <c r="E27" s="15">
        <f>IFERROR(SUMIFS('Suivi budgétaire'!$H$5:$H$104,'Suivi budgétaire'!$A$5:$A$104,A27,'Suivi budgétaire'!$C$5:$C$104,"Dépenses"),0)</f>
        <v/>
      </c>
      <c r="F27" s="15">
        <f>IFERROR(B27-D27,0)</f>
        <v/>
      </c>
      <c r="G27" s="15">
        <f>IFERROR(C27-E27,0)</f>
        <v/>
      </c>
      <c r="H27" s="15">
        <f>IFERROR(G27-F27,0)</f>
        <v/>
      </c>
      <c r="J27" s="10">
        <f>'Paramètres'!$K$9</f>
        <v/>
      </c>
      <c r="K27" s="15">
        <f>IFERROR(SUMIFS('Suivi budgétaire'!$H$5:$H$104,'Suivi budgétaire'!$D$5:$D$104,J27,'Suivi budgétaire'!$C$5:$C$104,"Dépenses"),0)</f>
        <v/>
      </c>
    </row>
    <row r="28">
      <c r="A28" s="12">
        <f>'Paramètres'!$G$8</f>
        <v/>
      </c>
      <c r="B28" s="16">
        <f>IFERROR(SUMIFS('Suivi budgétaire'!$E$5:$E$104,'Suivi budgétaire'!$A$5:$A$104,A28,'Suivi budgétaire'!$C$5:$C$104,"Revenus"),0)</f>
        <v/>
      </c>
      <c r="C28" s="16">
        <f>IFERROR(SUMIFS('Suivi budgétaire'!$H$5:$H$104,'Suivi budgétaire'!$A$5:$A$104,A28,'Suivi budgétaire'!$C$5:$C$104,"Revenus"),0)</f>
        <v/>
      </c>
      <c r="D28" s="16">
        <f>IFERROR(SUMIFS('Suivi budgétaire'!$E$5:$E$104,'Suivi budgétaire'!$A$5:$A$104,A28,'Suivi budgétaire'!$C$5:$C$104,"Dépenses"),0)</f>
        <v/>
      </c>
      <c r="E28" s="16">
        <f>IFERROR(SUMIFS('Suivi budgétaire'!$H$5:$H$104,'Suivi budgétaire'!$A$5:$A$104,A28,'Suivi budgétaire'!$C$5:$C$104,"Dépenses"),0)</f>
        <v/>
      </c>
      <c r="F28" s="16">
        <f>IFERROR(B28-D28,0)</f>
        <v/>
      </c>
      <c r="G28" s="16">
        <f>IFERROR(C28-E28,0)</f>
        <v/>
      </c>
      <c r="H28" s="16">
        <f>IFERROR(G28-F28,0)</f>
        <v/>
      </c>
      <c r="J28" s="12">
        <f>'Paramètres'!$K$11</f>
        <v/>
      </c>
      <c r="K28" s="16">
        <f>IFERROR(SUMIFS('Suivi budgétaire'!$H$5:$H$104,'Suivi budgétaire'!$D$5:$D$104,J28,'Suivi budgétaire'!$C$5:$C$104,"Dépenses"),0)</f>
        <v/>
      </c>
    </row>
    <row r="29">
      <c r="A29" s="10">
        <f>'Paramètres'!$G$9</f>
        <v/>
      </c>
      <c r="B29" s="15">
        <f>IFERROR(SUMIFS('Suivi budgétaire'!$E$5:$E$104,'Suivi budgétaire'!$A$5:$A$104,A29,'Suivi budgétaire'!$C$5:$C$104,"Revenus"),0)</f>
        <v/>
      </c>
      <c r="C29" s="15">
        <f>IFERROR(SUMIFS('Suivi budgétaire'!$H$5:$H$104,'Suivi budgétaire'!$A$5:$A$104,A29,'Suivi budgétaire'!$C$5:$C$104,"Revenus"),0)</f>
        <v/>
      </c>
      <c r="D29" s="15">
        <f>IFERROR(SUMIFS('Suivi budgétaire'!$E$5:$E$104,'Suivi budgétaire'!$A$5:$A$104,A29,'Suivi budgétaire'!$C$5:$C$104,"Dépenses"),0)</f>
        <v/>
      </c>
      <c r="E29" s="15">
        <f>IFERROR(SUMIFS('Suivi budgétaire'!$H$5:$H$104,'Suivi budgétaire'!$A$5:$A$104,A29,'Suivi budgétaire'!$C$5:$C$104,"Dépenses"),0)</f>
        <v/>
      </c>
      <c r="F29" s="15">
        <f>IFERROR(B29-D29,0)</f>
        <v/>
      </c>
      <c r="G29" s="15">
        <f>IFERROR(C29-E29,0)</f>
        <v/>
      </c>
      <c r="H29" s="15">
        <f>IFERROR(G29-F29,0)</f>
        <v/>
      </c>
      <c r="J29" s="10">
        <f>'Paramètres'!$K$12</f>
        <v/>
      </c>
      <c r="K29" s="15">
        <f>IFERROR(SUMIFS('Suivi budgétaire'!$H$5:$H$104,'Suivi budgétaire'!$D$5:$D$104,J29,'Suivi budgétaire'!$C$5:$C$104,"Dépenses"),0)</f>
        <v/>
      </c>
    </row>
    <row r="30">
      <c r="A30" s="12">
        <f>'Paramètres'!$G$10</f>
        <v/>
      </c>
      <c r="B30" s="16">
        <f>IFERROR(SUMIFS('Suivi budgétaire'!$E$5:$E$104,'Suivi budgétaire'!$A$5:$A$104,A30,'Suivi budgétaire'!$C$5:$C$104,"Revenus"),0)</f>
        <v/>
      </c>
      <c r="C30" s="16">
        <f>IFERROR(SUMIFS('Suivi budgétaire'!$H$5:$H$104,'Suivi budgétaire'!$A$5:$A$104,A30,'Suivi budgétaire'!$C$5:$C$104,"Revenus"),0)</f>
        <v/>
      </c>
      <c r="D30" s="16">
        <f>IFERROR(SUMIFS('Suivi budgétaire'!$E$5:$E$104,'Suivi budgétaire'!$A$5:$A$104,A30,'Suivi budgétaire'!$C$5:$C$104,"Dépenses"),0)</f>
        <v/>
      </c>
      <c r="E30" s="16">
        <f>IFERROR(SUMIFS('Suivi budgétaire'!$H$5:$H$104,'Suivi budgétaire'!$A$5:$A$104,A30,'Suivi budgétaire'!$C$5:$C$104,"Dépenses"),0)</f>
        <v/>
      </c>
      <c r="F30" s="16">
        <f>IFERROR(B30-D30,0)</f>
        <v/>
      </c>
      <c r="G30" s="16">
        <f>IFERROR(C30-E30,0)</f>
        <v/>
      </c>
      <c r="H30" s="16">
        <f>IFERROR(G30-F30,0)</f>
        <v/>
      </c>
      <c r="J30" s="12">
        <f>'Paramètres'!$K$13</f>
        <v/>
      </c>
      <c r="K30" s="16">
        <f>IFERROR(SUMIFS('Suivi budgétaire'!$H$5:$H$104,'Suivi budgétaire'!$D$5:$D$104,J30,'Suivi budgétaire'!$C$5:$C$104,"Dépenses"),0)</f>
        <v/>
      </c>
    </row>
    <row r="31">
      <c r="A31" s="10">
        <f>'Paramètres'!$G$11</f>
        <v/>
      </c>
      <c r="B31" s="15">
        <f>IFERROR(SUMIFS('Suivi budgétaire'!$E$5:$E$104,'Suivi budgétaire'!$A$5:$A$104,A31,'Suivi budgétaire'!$C$5:$C$104,"Revenus"),0)</f>
        <v/>
      </c>
      <c r="C31" s="15">
        <f>IFERROR(SUMIFS('Suivi budgétaire'!$H$5:$H$104,'Suivi budgétaire'!$A$5:$A$104,A31,'Suivi budgétaire'!$C$5:$C$104,"Revenus"),0)</f>
        <v/>
      </c>
      <c r="D31" s="15">
        <f>IFERROR(SUMIFS('Suivi budgétaire'!$E$5:$E$104,'Suivi budgétaire'!$A$5:$A$104,A31,'Suivi budgétaire'!$C$5:$C$104,"Dépenses"),0)</f>
        <v/>
      </c>
      <c r="E31" s="15">
        <f>IFERROR(SUMIFS('Suivi budgétaire'!$H$5:$H$104,'Suivi budgétaire'!$A$5:$A$104,A31,'Suivi budgétaire'!$C$5:$C$104,"Dépenses"),0)</f>
        <v/>
      </c>
      <c r="F31" s="15">
        <f>IFERROR(B31-D31,0)</f>
        <v/>
      </c>
      <c r="G31" s="15">
        <f>IFERROR(C31-E31,0)</f>
        <v/>
      </c>
      <c r="H31" s="15">
        <f>IFERROR(G31-F31,0)</f>
        <v/>
      </c>
      <c r="J31" s="10">
        <f>'Paramètres'!$K$14</f>
        <v/>
      </c>
      <c r="K31" s="15">
        <f>IFERROR(SUMIFS('Suivi budgétaire'!$H$5:$H$104,'Suivi budgétaire'!$D$5:$D$104,J31,'Suivi budgétaire'!$C$5:$C$104,"Dépenses"),0)</f>
        <v/>
      </c>
    </row>
    <row r="32">
      <c r="A32" s="12">
        <f>'Paramètres'!$G$12</f>
        <v/>
      </c>
      <c r="B32" s="16">
        <f>IFERROR(SUMIFS('Suivi budgétaire'!$E$5:$E$104,'Suivi budgétaire'!$A$5:$A$104,A32,'Suivi budgétaire'!$C$5:$C$104,"Revenus"),0)</f>
        <v/>
      </c>
      <c r="C32" s="16">
        <f>IFERROR(SUMIFS('Suivi budgétaire'!$H$5:$H$104,'Suivi budgétaire'!$A$5:$A$104,A32,'Suivi budgétaire'!$C$5:$C$104,"Revenus"),0)</f>
        <v/>
      </c>
      <c r="D32" s="16">
        <f>IFERROR(SUMIFS('Suivi budgétaire'!$E$5:$E$104,'Suivi budgétaire'!$A$5:$A$104,A32,'Suivi budgétaire'!$C$5:$C$104,"Dépenses"),0)</f>
        <v/>
      </c>
      <c r="E32" s="16">
        <f>IFERROR(SUMIFS('Suivi budgétaire'!$H$5:$H$104,'Suivi budgétaire'!$A$5:$A$104,A32,'Suivi budgétaire'!$C$5:$C$104,"Dépenses"),0)</f>
        <v/>
      </c>
      <c r="F32" s="16">
        <f>IFERROR(B32-D32,0)</f>
        <v/>
      </c>
      <c r="G32" s="16">
        <f>IFERROR(C32-E32,0)</f>
        <v/>
      </c>
      <c r="H32" s="16">
        <f>IFERROR(G32-F32,0)</f>
        <v/>
      </c>
      <c r="J32">
        <f>""</f>
        <v/>
      </c>
      <c r="K32">
        <f>""</f>
        <v/>
      </c>
    </row>
    <row r="33">
      <c r="A33" s="10">
        <f>'Paramètres'!$G$13</f>
        <v/>
      </c>
      <c r="B33" s="15">
        <f>IFERROR(SUMIFS('Suivi budgétaire'!$E$5:$E$104,'Suivi budgétaire'!$A$5:$A$104,A33,'Suivi budgétaire'!$C$5:$C$104,"Revenus"),0)</f>
        <v/>
      </c>
      <c r="C33" s="15">
        <f>IFERROR(SUMIFS('Suivi budgétaire'!$H$5:$H$104,'Suivi budgétaire'!$A$5:$A$104,A33,'Suivi budgétaire'!$C$5:$C$104,"Revenus"),0)</f>
        <v/>
      </c>
      <c r="D33" s="15">
        <f>IFERROR(SUMIFS('Suivi budgétaire'!$E$5:$E$104,'Suivi budgétaire'!$A$5:$A$104,A33,'Suivi budgétaire'!$C$5:$C$104,"Dépenses"),0)</f>
        <v/>
      </c>
      <c r="E33" s="15">
        <f>IFERROR(SUMIFS('Suivi budgétaire'!$H$5:$H$104,'Suivi budgétaire'!$A$5:$A$104,A33,'Suivi budgétaire'!$C$5:$C$104,"Dépenses"),0)</f>
        <v/>
      </c>
      <c r="F33" s="15">
        <f>IFERROR(B33-D33,0)</f>
        <v/>
      </c>
      <c r="G33" s="15">
        <f>IFERROR(C33-E33,0)</f>
        <v/>
      </c>
      <c r="H33" s="15">
        <f>IFERROR(G33-F33,0)</f>
        <v/>
      </c>
      <c r="J33">
        <f>""</f>
        <v/>
      </c>
      <c r="K33">
        <f>""</f>
        <v/>
      </c>
    </row>
    <row r="34">
      <c r="A34" s="12">
        <f>'Paramètres'!$G$14</f>
        <v/>
      </c>
      <c r="B34" s="16">
        <f>IFERROR(SUMIFS('Suivi budgétaire'!$E$5:$E$104,'Suivi budgétaire'!$A$5:$A$104,A34,'Suivi budgétaire'!$C$5:$C$104,"Revenus"),0)</f>
        <v/>
      </c>
      <c r="C34" s="16">
        <f>IFERROR(SUMIFS('Suivi budgétaire'!$H$5:$H$104,'Suivi budgétaire'!$A$5:$A$104,A34,'Suivi budgétaire'!$C$5:$C$104,"Revenus"),0)</f>
        <v/>
      </c>
      <c r="D34" s="16">
        <f>IFERROR(SUMIFS('Suivi budgétaire'!$E$5:$E$104,'Suivi budgétaire'!$A$5:$A$104,A34,'Suivi budgétaire'!$C$5:$C$104,"Dépenses"),0)</f>
        <v/>
      </c>
      <c r="E34" s="16">
        <f>IFERROR(SUMIFS('Suivi budgétaire'!$H$5:$H$104,'Suivi budgétaire'!$A$5:$A$104,A34,'Suivi budgétaire'!$C$5:$C$104,"Dépenses"),0)</f>
        <v/>
      </c>
      <c r="F34" s="16">
        <f>IFERROR(B34-D34,0)</f>
        <v/>
      </c>
      <c r="G34" s="16">
        <f>IFERROR(C34-E34,0)</f>
        <v/>
      </c>
      <c r="H34" s="16">
        <f>IFERROR(G34-F34,0)</f>
        <v/>
      </c>
      <c r="J34">
        <f>""</f>
        <v/>
      </c>
      <c r="K34">
        <f>""</f>
        <v/>
      </c>
    </row>
    <row r="35">
      <c r="A35" s="10">
        <f>'Paramètres'!$G$15</f>
        <v/>
      </c>
      <c r="B35" s="15">
        <f>IFERROR(SUMIFS('Suivi budgétaire'!$E$5:$E$104,'Suivi budgétaire'!$A$5:$A$104,A35,'Suivi budgétaire'!$C$5:$C$104,"Revenus"),0)</f>
        <v/>
      </c>
      <c r="C35" s="15">
        <f>IFERROR(SUMIFS('Suivi budgétaire'!$H$5:$H$104,'Suivi budgétaire'!$A$5:$A$104,A35,'Suivi budgétaire'!$C$5:$C$104,"Revenus"),0)</f>
        <v/>
      </c>
      <c r="D35" s="15">
        <f>IFERROR(SUMIFS('Suivi budgétaire'!$E$5:$E$104,'Suivi budgétaire'!$A$5:$A$104,A35,'Suivi budgétaire'!$C$5:$C$104,"Dépenses"),0)</f>
        <v/>
      </c>
      <c r="E35" s="15">
        <f>IFERROR(SUMIFS('Suivi budgétaire'!$H$5:$H$104,'Suivi budgétaire'!$A$5:$A$104,A35,'Suivi budgétaire'!$C$5:$C$104,"Dépenses"),0)</f>
        <v/>
      </c>
      <c r="F35" s="15">
        <f>IFERROR(B35-D35,0)</f>
        <v/>
      </c>
      <c r="G35" s="15">
        <f>IFERROR(C35-E35,0)</f>
        <v/>
      </c>
      <c r="H35" s="15">
        <f>IFERROR(G35-F35,0)</f>
        <v/>
      </c>
      <c r="J35">
        <f>""</f>
        <v/>
      </c>
      <c r="K35">
        <f>""</f>
        <v/>
      </c>
    </row>
    <row r="36">
      <c r="A36" s="12">
        <f>'Paramètres'!$G$16</f>
        <v/>
      </c>
      <c r="B36" s="16">
        <f>IFERROR(SUMIFS('Suivi budgétaire'!$E$5:$E$104,'Suivi budgétaire'!$A$5:$A$104,A36,'Suivi budgétaire'!$C$5:$C$104,"Revenus"),0)</f>
        <v/>
      </c>
      <c r="C36" s="16">
        <f>IFERROR(SUMIFS('Suivi budgétaire'!$H$5:$H$104,'Suivi budgétaire'!$A$5:$A$104,A36,'Suivi budgétaire'!$C$5:$C$104,"Revenus"),0)</f>
        <v/>
      </c>
      <c r="D36" s="16">
        <f>IFERROR(SUMIFS('Suivi budgétaire'!$E$5:$E$104,'Suivi budgétaire'!$A$5:$A$104,A36,'Suivi budgétaire'!$C$5:$C$104,"Dépenses"),0)</f>
        <v/>
      </c>
      <c r="E36" s="16">
        <f>IFERROR(SUMIFS('Suivi budgétaire'!$H$5:$H$104,'Suivi budgétaire'!$A$5:$A$104,A36,'Suivi budgétaire'!$C$5:$C$104,"Dépenses"),0)</f>
        <v/>
      </c>
      <c r="F36" s="16">
        <f>IFERROR(B36-D36,0)</f>
        <v/>
      </c>
      <c r="G36" s="16">
        <f>IFERROR(C36-E36,0)</f>
        <v/>
      </c>
      <c r="H36" s="16">
        <f>IFERROR(G36-F36,0)</f>
        <v/>
      </c>
      <c r="J36">
        <f>""</f>
        <v/>
      </c>
      <c r="K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  <c r="J37">
        <f>""</f>
        <v/>
      </c>
      <c r="K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  <c r="J38">
        <f>""</f>
        <v/>
      </c>
      <c r="K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  <c r="J39">
        <f>""</f>
        <v/>
      </c>
      <c r="K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J40">
        <f>""</f>
        <v/>
      </c>
      <c r="K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J41">
        <f>""</f>
        <v/>
      </c>
      <c r="K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J42">
        <f>""</f>
        <v/>
      </c>
      <c r="K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J43">
        <f>""</f>
        <v/>
      </c>
      <c r="K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J44">
        <f>""</f>
        <v/>
      </c>
      <c r="K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J45">
        <f>""</f>
        <v/>
      </c>
      <c r="K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J46">
        <f>""</f>
        <v/>
      </c>
      <c r="K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J47">
        <f>""</f>
        <v/>
      </c>
      <c r="K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J48">
        <f>""</f>
        <v/>
      </c>
      <c r="K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J49">
        <f>""</f>
        <v/>
      </c>
      <c r="K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J50">
        <f>""</f>
        <v/>
      </c>
      <c r="K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J51">
        <f>""</f>
        <v/>
      </c>
      <c r="K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J52">
        <f>""</f>
        <v/>
      </c>
      <c r="K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J53">
        <f>""</f>
        <v/>
      </c>
      <c r="K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J54">
        <f>""</f>
        <v/>
      </c>
      <c r="K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J55">
        <f>""</f>
        <v/>
      </c>
      <c r="K55">
        <f>""</f>
        <v/>
      </c>
    </row>
    <row r="56">
      <c r="A56" s="8" t="inlineStr">
        <is>
          <t>Contrôles</t>
        </is>
      </c>
      <c r="B56" s="9">
        <f>""</f>
        <v/>
      </c>
      <c r="C56" s="9">
        <f>""</f>
        <v/>
      </c>
      <c r="D56" s="9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J56">
        <f>""</f>
        <v/>
      </c>
      <c r="K56">
        <f>""</f>
        <v/>
      </c>
    </row>
    <row r="57">
      <c r="A57" s="14" t="inlineStr">
        <is>
          <t>Contrôle</t>
        </is>
      </c>
      <c r="B57" s="14" t="inlineStr">
        <is>
          <t>Valeur observée</t>
        </is>
      </c>
      <c r="C57" s="14" t="inlineStr">
        <is>
          <t>Valeur de comparaison</t>
        </is>
      </c>
      <c r="D57" s="14" t="inlineStr">
        <is>
          <t>Statut</t>
        </is>
      </c>
      <c r="E57">
        <f>""</f>
        <v/>
      </c>
      <c r="F57">
        <f>""</f>
        <v/>
      </c>
      <c r="G57">
        <f>""</f>
        <v/>
      </c>
      <c r="H57">
        <f>""</f>
        <v/>
      </c>
      <c r="J57">
        <f>""</f>
        <v/>
      </c>
      <c r="K57">
        <f>""</f>
        <v/>
      </c>
    </row>
    <row r="58">
      <c r="A58" s="10" t="inlineStr">
        <is>
          <t>Total des transactions réelles</t>
        </is>
      </c>
      <c r="B58" s="15">
        <f>IFERROR(SUMIFS('Transactions'!$J$5:$J$104,'Transactions'!$I$5:$I$104,"Réel"),0)</f>
        <v/>
      </c>
      <c r="C58" s="15">
        <f>IFERROR(B11+B14,0)</f>
        <v/>
      </c>
      <c r="D58" s="10">
        <f>IF(B58=C58,"OK","À vérifier")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J58">
        <f>""</f>
        <v/>
      </c>
      <c r="K58">
        <f>""</f>
        <v/>
      </c>
    </row>
    <row r="59">
      <c r="A59" s="12" t="inlineStr">
        <is>
          <t>Total des transactions prévisionnelles</t>
        </is>
      </c>
      <c r="B59" s="16">
        <f>IFERROR(SUMIFS('Transactions'!$J$5:$J$104,'Transactions'!$I$5:$I$104,"Prévisionnel"),0)</f>
        <v/>
      </c>
      <c r="C59" s="16">
        <f>IFERROR((B12-B11)+(B15-B14),0)</f>
        <v/>
      </c>
      <c r="D59" s="12">
        <f>IF(B59=C59,"OK","À vérifier")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J59">
        <f>""</f>
        <v/>
      </c>
      <c r="K59">
        <f>""</f>
        <v/>
      </c>
    </row>
    <row r="60">
      <c r="A60" s="10" t="inlineStr">
        <is>
          <t>Nombre de transactions sans catégorie</t>
        </is>
      </c>
      <c r="B60" s="17">
        <f>IFERROR(COUNTIFS('Transactions'!$A$5:$A$104,"&lt;&gt;",'Transactions'!$F$5:$F$104,""),0)</f>
        <v/>
      </c>
      <c r="C60" s="17">
        <f>0</f>
        <v/>
      </c>
      <c r="D60" s="10">
        <f>IF(B60=C60,"OK","À vérifier")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J60">
        <f>""</f>
        <v/>
      </c>
      <c r="K60">
        <f>""</f>
        <v/>
      </c>
    </row>
    <row r="61">
      <c r="A61" s="12" t="inlineStr">
        <is>
          <t>Nombre de transactions sans date</t>
        </is>
      </c>
      <c r="B61" s="18">
        <f>IFERROR(COUNTIFS('Transactions'!$A$5:$A$104,"&lt;&gt;",'Transactions'!$B$5:$B$104,""),0)</f>
        <v/>
      </c>
      <c r="C61" s="18">
        <f>0</f>
        <v/>
      </c>
      <c r="D61" s="12">
        <f>IF(B61=C61,"OK","À vérifier")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J61">
        <f>""</f>
        <v/>
      </c>
      <c r="K61">
        <f>""</f>
        <v/>
      </c>
    </row>
    <row r="62">
      <c r="A62" s="10" t="inlineStr">
        <is>
          <t>Nombre de budgets négatifs</t>
        </is>
      </c>
      <c r="B62" s="17">
        <f>IFERROR(COUNTIF('Suivi budgétaire'!$E$5:$E$104,"&lt;0"),0)</f>
        <v/>
      </c>
      <c r="C62" s="17">
        <f>0</f>
        <v/>
      </c>
      <c r="D62" s="10">
        <f>IF(B62=C62,"OK","À vérifier")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J62">
        <f>""</f>
        <v/>
      </c>
      <c r="K62">
        <f>""</f>
        <v/>
      </c>
    </row>
    <row r="63">
      <c r="A63" s="12" t="inlineStr">
        <is>
          <t>Budgets à zéro avec transactions</t>
        </is>
      </c>
      <c r="B63" s="18">
        <f>IFERROR(COUNTIFS('Suivi budgétaire'!$A$5:$A$104,"&lt;&gt;",'Suivi budgétaire'!$E$5:$E$104,0,'Suivi budgétaire'!$F$5:$F$104,"&gt;0")+COUNTIFS('Suivi budgétaire'!$A$5:$A$104,"&lt;&gt;",'Suivi budgétaire'!$E$5:$E$104,0,'Suivi budgétaire'!$G$5:$G$104,"&gt;0"),0)</f>
        <v/>
      </c>
      <c r="C63" s="18">
        <f>0</f>
        <v/>
      </c>
      <c r="D63" s="12">
        <f>IF(B63=C63,"OK","À vérifier")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J63">
        <f>""</f>
        <v/>
      </c>
      <c r="K63">
        <f>""</f>
        <v/>
      </c>
    </row>
    <row r="64">
      <c r="A64" s="10" t="inlineStr">
        <is>
          <t>Écart du résultat suivi / transactions</t>
        </is>
      </c>
      <c r="B64" s="15">
        <f>IFERROR(B17,0)</f>
        <v/>
      </c>
      <c r="C64" s="15">
        <f>IFERROR(SUMIFS('Transactions'!$J$5:$J$104,'Transactions'!$E$5:$E$104,"Revenus",'Transactions'!$I$5:$I$104,"&lt;&gt;Annulé")-SUMIFS('Transactions'!$J$5:$J$104,'Transactions'!$E$5:$E$104,"Dépenses",'Transactions'!$I$5:$I$104,"&lt;&gt;Annulé"),0)</f>
        <v/>
      </c>
      <c r="D64" s="10">
        <f>IF(B64=C64,"OK — aucun écart","À vérifier")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J64">
        <f>""</f>
        <v/>
      </c>
      <c r="K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J65">
        <f>""</f>
        <v/>
      </c>
      <c r="K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J66">
        <f>""</f>
        <v/>
      </c>
      <c r="K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J67">
        <f>""</f>
        <v/>
      </c>
      <c r="K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J68">
        <f>""</f>
        <v/>
      </c>
      <c r="K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J69">
        <f>""</f>
        <v/>
      </c>
      <c r="K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J70">
        <f>""</f>
        <v/>
      </c>
      <c r="K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J71">
        <f>""</f>
        <v/>
      </c>
      <c r="K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J72">
        <f>""</f>
        <v/>
      </c>
      <c r="K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J73">
        <f>""</f>
        <v/>
      </c>
      <c r="K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J74">
        <f>""</f>
        <v/>
      </c>
      <c r="K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J75">
        <f>""</f>
        <v/>
      </c>
      <c r="K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J76">
        <f>""</f>
        <v/>
      </c>
      <c r="K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J77">
        <f>""</f>
        <v/>
      </c>
      <c r="K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J78">
        <f>""</f>
        <v/>
      </c>
      <c r="K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J79">
        <f>""</f>
        <v/>
      </c>
      <c r="K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J80">
        <f>""</f>
        <v/>
      </c>
      <c r="K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J81">
        <f>""</f>
        <v/>
      </c>
      <c r="K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J82">
        <f>""</f>
        <v/>
      </c>
      <c r="K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J83">
        <f>""</f>
        <v/>
      </c>
      <c r="K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J84">
        <f>""</f>
        <v/>
      </c>
      <c r="K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J85">
        <f>""</f>
        <v/>
      </c>
      <c r="K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J86">
        <f>""</f>
        <v/>
      </c>
      <c r="K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J87">
        <f>""</f>
        <v/>
      </c>
      <c r="K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J88">
        <f>""</f>
        <v/>
      </c>
      <c r="K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J89">
        <f>""</f>
        <v/>
      </c>
      <c r="K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J90">
        <f>""</f>
        <v/>
      </c>
      <c r="K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J91">
        <f>""</f>
        <v/>
      </c>
      <c r="K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J92">
        <f>""</f>
        <v/>
      </c>
      <c r="K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J93">
        <f>""</f>
        <v/>
      </c>
      <c r="K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J94">
        <f>""</f>
        <v/>
      </c>
      <c r="K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J95">
        <f>""</f>
        <v/>
      </c>
      <c r="K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J96">
        <f>""</f>
        <v/>
      </c>
      <c r="K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J97">
        <f>""</f>
        <v/>
      </c>
      <c r="K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J98">
        <f>""</f>
        <v/>
      </c>
      <c r="K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J99">
        <f>""</f>
        <v/>
      </c>
      <c r="K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J100">
        <f>""</f>
        <v/>
      </c>
      <c r="K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J101">
        <f>""</f>
        <v/>
      </c>
      <c r="K101">
        <f>""</f>
        <v/>
      </c>
    </row>
  </sheetData>
  <mergeCells count="2">
    <mergeCell ref="A1:O1"/>
    <mergeCell ref="A2:O2"/>
  </mergeCells>
  <conditionalFormatting sqref="B18">
    <cfRule type="cellIs" priority="1" operator="lessThan" dxfId="0">
      <formula>0</formula>
    </cfRule>
  </conditionalFormatting>
  <conditionalFormatting sqref="B19">
    <cfRule type="cellIs" priority="2" operator="greaterThan" dxfId="0">
      <formula>0</formula>
    </cfRule>
  </conditionalFormatting>
  <conditionalFormatting sqref="D58:D64">
    <cfRule type="expression" priority="3" dxfId="1">
      <formula>LEFT($D58,2)="OK"</formula>
    </cfRule>
    <cfRule type="expression" priority="4" dxfId="0">
      <formula>LEFT($D58,2)&lt;&gt;"OK"</formula>
    </cfRule>
  </conditionalFormatting>
  <dataValidations count="3">
    <dataValidation sqref="B4" showErrorMessage="1" showInputMessage="1" allowBlank="1" errorTitle="Valeur non conforme" error="L’année doit être comprise entre 2000 et 2100." promptTitle="Année financière" prompt="Saisissez une année financière." type="whole" errorStyle="stop" operator="between">
      <formula1>2000</formula1>
      <formula2>2100</formula2>
    </dataValidation>
    <dataValidation sqref="B5" showErrorMessage="1" showInputMessage="1" allowBlank="1" errorTitle="Valeur non conforme" error="Choisissez une valeur de la liste." promptTitle="Mois analysé" prompt="Choisissez un mois." type="list" errorStyle="stop">
      <formula1>='Paramètres'!$G$5:$G$16</formula1>
    </dataValidation>
    <dataValidation sqref="B6" showErrorMessage="1" showInputMessage="1" allowBlank="1" errorTitle="Valeur non conforme" error="Choisissez une valeur de la liste." promptTitle="Méthode de prévision" prompt="Choisissez une méthode." type="list" errorStyle="stop">
      <formula1>='Paramètres'!$P$5:$P$7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  <col width="17" customWidth="1" min="3" max="3"/>
    <col width="31" customWidth="1" min="4" max="4"/>
    <col width="17" customWidth="1" min="5" max="5"/>
    <col width="16" customWidth="1" min="6" max="6"/>
    <col width="18" customWidth="1" min="7" max="7"/>
    <col width="18" customWidth="1" min="8" max="8"/>
    <col width="15" customWidth="1" min="9" max="9"/>
    <col width="19" customWidth="1" min="10" max="10"/>
    <col width="14" customWidth="1" min="11" max="11"/>
    <col width="20" customWidth="1" min="12" max="12"/>
    <col width="18" customWidth="1" min="13" max="13"/>
    <col width="30" customWidth="1" min="14" max="14"/>
  </cols>
  <sheetData>
    <row r="1" ht="26" customHeight="1">
      <c r="A1" s="1" t="inlineStr">
        <is>
          <t>Suivi budgétaire réel et prévisionnel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3" t="inlineStr">
        <is>
          <t>Saisissez les cellules jaunes : Mois, Type de poste, Catégorie, Budget mensuel et Commentaire. Les colonnes grises sont calculées.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4">
      <c r="A4" s="14" t="inlineStr">
        <is>
          <t>Mois</t>
        </is>
      </c>
      <c r="B4" s="14" t="inlineStr">
        <is>
          <t>No mois</t>
        </is>
      </c>
      <c r="C4" s="14" t="inlineStr">
        <is>
          <t>Type de poste</t>
        </is>
      </c>
      <c r="D4" s="14" t="inlineStr">
        <is>
          <t>Catégorie</t>
        </is>
      </c>
      <c r="E4" s="14" t="inlineStr">
        <is>
          <t>Budget mensuel</t>
        </is>
      </c>
      <c r="F4" s="14" t="inlineStr">
        <is>
          <t>Réel à date</t>
        </is>
      </c>
      <c r="G4" s="14" t="inlineStr">
        <is>
          <t>Prévision future</t>
        </is>
      </c>
      <c r="H4" s="14" t="inlineStr">
        <is>
          <t>Prévision totale</t>
        </is>
      </c>
      <c r="I4" s="14" t="inlineStr">
        <is>
          <t>Écart réel</t>
        </is>
      </c>
      <c r="J4" s="14" t="inlineStr">
        <is>
          <t>Écart prévisionnel</t>
        </is>
      </c>
      <c r="K4" s="14" t="inlineStr">
        <is>
          <t>Écart réel %</t>
        </is>
      </c>
      <c r="L4" s="14" t="inlineStr">
        <is>
          <t>Écart prévisionnel %</t>
        </is>
      </c>
      <c r="M4" s="14" t="inlineStr">
        <is>
          <t>Statut budgétaire</t>
        </is>
      </c>
      <c r="N4" s="14" t="inlineStr">
        <is>
          <t>Commentaire</t>
        </is>
      </c>
    </row>
    <row r="5">
      <c r="A5" s="19" t="inlineStr">
        <is>
          <t>Janvier</t>
        </is>
      </c>
      <c r="B5" s="20">
        <f>IFERROR(MATCH(A5,'Paramètres'!$G$5:$G$16,0),"")</f>
        <v/>
      </c>
      <c r="C5" s="19" t="inlineStr">
        <is>
          <t>Revenus</t>
        </is>
      </c>
      <c r="D5" s="21" t="inlineStr">
        <is>
          <t>Ventes de services</t>
        </is>
      </c>
      <c r="E5" s="22" t="n">
        <v>7000</v>
      </c>
      <c r="F5" s="23">
        <f>IF(OR(A5="",C5="",D5="",E5=""),"",IFERROR(SUMIFS('Transactions'!$J$5:$J$104,'Transactions'!$C$5:$C$104,B5,'Transactions'!$E$5:$E$104,C5,'Transactions'!$F$5:$F$104,D5,'Transactions'!$I$5:$I$104,"Réel"),0))</f>
        <v/>
      </c>
      <c r="G5" s="23">
        <f>IF(OR(A5="",C5="",D5="",E5=""),"",IFERROR(SUMIFS('Transactions'!$J$5:$J$104,'Transactions'!$C$5:$C$104,B5,'Transactions'!$E$5:$E$104,C5,'Transactions'!$F$5:$F$104,D5,'Transactions'!$I$5:$I$104,"Prévisionnel"),0))</f>
        <v/>
      </c>
      <c r="H5" s="23">
        <f>IF(OR(A5="",C5="",D5="",E5=""),"",IFERROR(F5+G5,0))</f>
        <v/>
      </c>
      <c r="I5" s="23">
        <f>IF(OR(A5="",C5="",D5="",E5=""),"",IFERROR(F5-E5,0))</f>
        <v/>
      </c>
      <c r="J5" s="23">
        <f>IF(OR(A5="",C5="",D5="",E5=""),"",IFERROR(H5-E5,0))</f>
        <v/>
      </c>
      <c r="K5" s="24">
        <f>IF(OR(A5="",C5="",D5="",E5=""),"",IFERROR(I5/E5,0))</f>
        <v/>
      </c>
      <c r="L5" s="24">
        <f>IF(OR(A5="",C5="",D5="",E5=""),"",IFERROR(J5/E5,0))</f>
        <v/>
      </c>
      <c r="M5" s="25">
        <f>IF(OR(A5="",C5="",D5="",E5=""),"",IFERROR(IF(C5="Revenus",IF(L5&gt;=0,"Conforme",IF(L5&gt;=-'Paramètres'!$B$8,"À surveiller","Défavorable")),IF(L5&lt;=0,"Conforme",IF(L5&lt;='Paramètres'!$B$8,"À surveiller","Défavorable"))),"À surveiller"))</f>
        <v/>
      </c>
      <c r="N5" s="21" t="inlineStr"/>
    </row>
    <row r="6">
      <c r="A6" s="19" t="inlineStr">
        <is>
          <t>Janvier</t>
        </is>
      </c>
      <c r="B6" s="20">
        <f>IFERROR(MATCH(A6,'Paramètres'!$G$5:$G$16,0),"")</f>
        <v/>
      </c>
      <c r="C6" s="19" t="inlineStr">
        <is>
          <t>Dépenses</t>
        </is>
      </c>
      <c r="D6" s="21" t="inlineStr">
        <is>
          <t>Logiciels et abonnements</t>
        </is>
      </c>
      <c r="E6" s="22" t="n">
        <v>200</v>
      </c>
      <c r="F6" s="23">
        <f>IF(OR(A6="",C6="",D6="",E6=""),"",IFERROR(SUMIFS('Transactions'!$J$5:$J$104,'Transactions'!$C$5:$C$104,B6,'Transactions'!$E$5:$E$104,C6,'Transactions'!$F$5:$F$104,D6,'Transactions'!$I$5:$I$104,"Réel"),0))</f>
        <v/>
      </c>
      <c r="G6" s="23">
        <f>IF(OR(A6="",C6="",D6="",E6=""),"",IFERROR(SUMIFS('Transactions'!$J$5:$J$104,'Transactions'!$C$5:$C$104,B6,'Transactions'!$E$5:$E$104,C6,'Transactions'!$F$5:$F$104,D6,'Transactions'!$I$5:$I$104,"Prévisionnel"),0))</f>
        <v/>
      </c>
      <c r="H6" s="23">
        <f>IF(OR(A6="",C6="",D6="",E6=""),"",IFERROR(F6+G6,0))</f>
        <v/>
      </c>
      <c r="I6" s="23">
        <f>IF(OR(A6="",C6="",D6="",E6=""),"",IFERROR(F6-E6,0))</f>
        <v/>
      </c>
      <c r="J6" s="23">
        <f>IF(OR(A6="",C6="",D6="",E6=""),"",IFERROR(H6-E6,0))</f>
        <v/>
      </c>
      <c r="K6" s="24">
        <f>IF(OR(A6="",C6="",D6="",E6=""),"",IFERROR(I6/E6,0))</f>
        <v/>
      </c>
      <c r="L6" s="24">
        <f>IF(OR(A6="",C6="",D6="",E6=""),"",IFERROR(J6/E6,0))</f>
        <v/>
      </c>
      <c r="M6" s="25">
        <f>IF(OR(A6="",C6="",D6="",E6=""),"",IFERROR(IF(C6="Revenus",IF(L6&gt;=0,"Conforme",IF(L6&gt;=-'Paramètres'!$B$8,"À surveiller","Défavorable")),IF(L6&lt;=0,"Conforme",IF(L6&lt;='Paramètres'!$B$8,"À surveiller","Défavorable"))),"À surveiller"))</f>
        <v/>
      </c>
      <c r="N6" s="21" t="inlineStr"/>
    </row>
    <row r="7">
      <c r="A7" s="19" t="inlineStr">
        <is>
          <t>Février</t>
        </is>
      </c>
      <c r="B7" s="20">
        <f>IFERROR(MATCH(A7,'Paramètres'!$G$5:$G$16,0),"")</f>
        <v/>
      </c>
      <c r="C7" s="19" t="inlineStr">
        <is>
          <t>Revenus</t>
        </is>
      </c>
      <c r="D7" s="21" t="inlineStr">
        <is>
          <t>Ventes de services</t>
        </is>
      </c>
      <c r="E7" s="22" t="n">
        <v>7000</v>
      </c>
      <c r="F7" s="23">
        <f>IF(OR(A7="",C7="",D7="",E7=""),"",IFERROR(SUMIFS('Transactions'!$J$5:$J$104,'Transactions'!$C$5:$C$104,B7,'Transactions'!$E$5:$E$104,C7,'Transactions'!$F$5:$F$104,D7,'Transactions'!$I$5:$I$104,"Réel"),0))</f>
        <v/>
      </c>
      <c r="G7" s="23">
        <f>IF(OR(A7="",C7="",D7="",E7=""),"",IFERROR(SUMIFS('Transactions'!$J$5:$J$104,'Transactions'!$C$5:$C$104,B7,'Transactions'!$E$5:$E$104,C7,'Transactions'!$F$5:$F$104,D7,'Transactions'!$I$5:$I$104,"Prévisionnel"),0))</f>
        <v/>
      </c>
      <c r="H7" s="23">
        <f>IF(OR(A7="",C7="",D7="",E7=""),"",IFERROR(F7+G7,0))</f>
        <v/>
      </c>
      <c r="I7" s="23">
        <f>IF(OR(A7="",C7="",D7="",E7=""),"",IFERROR(F7-E7,0))</f>
        <v/>
      </c>
      <c r="J7" s="23">
        <f>IF(OR(A7="",C7="",D7="",E7=""),"",IFERROR(H7-E7,0))</f>
        <v/>
      </c>
      <c r="K7" s="24">
        <f>IF(OR(A7="",C7="",D7="",E7=""),"",IFERROR(I7/E7,0))</f>
        <v/>
      </c>
      <c r="L7" s="24">
        <f>IF(OR(A7="",C7="",D7="",E7=""),"",IFERROR(J7/E7,0))</f>
        <v/>
      </c>
      <c r="M7" s="25">
        <f>IF(OR(A7="",C7="",D7="",E7=""),"",IFERROR(IF(C7="Revenus",IF(L7&gt;=0,"Conforme",IF(L7&gt;=-'Paramètres'!$B$8,"À surveiller","Défavorable")),IF(L7&lt;=0,"Conforme",IF(L7&lt;='Paramètres'!$B$8,"À surveiller","Défavorable"))),"À surveiller"))</f>
        <v/>
      </c>
      <c r="N7" s="21" t="inlineStr"/>
    </row>
    <row r="8">
      <c r="A8" s="19" t="inlineStr">
        <is>
          <t>Février</t>
        </is>
      </c>
      <c r="B8" s="20">
        <f>IFERROR(MATCH(A8,'Paramètres'!$G$5:$G$16,0),"")</f>
        <v/>
      </c>
      <c r="C8" s="19" t="inlineStr">
        <is>
          <t>Dépenses</t>
        </is>
      </c>
      <c r="D8" s="21" t="inlineStr">
        <is>
          <t>Publicité et marketing</t>
        </is>
      </c>
      <c r="E8" s="22" t="n">
        <v>750</v>
      </c>
      <c r="F8" s="23">
        <f>IF(OR(A8="",C8="",D8="",E8=""),"",IFERROR(SUMIFS('Transactions'!$J$5:$J$104,'Transactions'!$C$5:$C$104,B8,'Transactions'!$E$5:$E$104,C8,'Transactions'!$F$5:$F$104,D8,'Transactions'!$I$5:$I$104,"Réel"),0))</f>
        <v/>
      </c>
      <c r="G8" s="23">
        <f>IF(OR(A8="",C8="",D8="",E8=""),"",IFERROR(SUMIFS('Transactions'!$J$5:$J$104,'Transactions'!$C$5:$C$104,B8,'Transactions'!$E$5:$E$104,C8,'Transactions'!$F$5:$F$104,D8,'Transactions'!$I$5:$I$104,"Prévisionnel"),0))</f>
        <v/>
      </c>
      <c r="H8" s="23">
        <f>IF(OR(A8="",C8="",D8="",E8=""),"",IFERROR(F8+G8,0))</f>
        <v/>
      </c>
      <c r="I8" s="23">
        <f>IF(OR(A8="",C8="",D8="",E8=""),"",IFERROR(F8-E8,0))</f>
        <v/>
      </c>
      <c r="J8" s="23">
        <f>IF(OR(A8="",C8="",D8="",E8=""),"",IFERROR(H8-E8,0))</f>
        <v/>
      </c>
      <c r="K8" s="24">
        <f>IF(OR(A8="",C8="",D8="",E8=""),"",IFERROR(I8/E8,0))</f>
        <v/>
      </c>
      <c r="L8" s="24">
        <f>IF(OR(A8="",C8="",D8="",E8=""),"",IFERROR(J8/E8,0))</f>
        <v/>
      </c>
      <c r="M8" s="25">
        <f>IF(OR(A8="",C8="",D8="",E8=""),"",IFERROR(IF(C8="Revenus",IF(L8&gt;=0,"Conforme",IF(L8&gt;=-'Paramètres'!$B$8,"À surveiller","Défavorable")),IF(L8&lt;=0,"Conforme",IF(L8&lt;='Paramètres'!$B$8,"À surveiller","Défavorable"))),"À surveiller"))</f>
        <v/>
      </c>
      <c r="N8" s="21" t="inlineStr"/>
    </row>
    <row r="9">
      <c r="A9" s="19" t="inlineStr">
        <is>
          <t>Février</t>
        </is>
      </c>
      <c r="B9" s="20">
        <f>IFERROR(MATCH(A9,'Paramètres'!$G$5:$G$16,0),"")</f>
        <v/>
      </c>
      <c r="C9" s="19" t="inlineStr">
        <is>
          <t>Revenus</t>
        </is>
      </c>
      <c r="D9" s="21" t="inlineStr">
        <is>
          <t>Ventes de produits</t>
        </is>
      </c>
      <c r="E9" s="22" t="n">
        <v>1000</v>
      </c>
      <c r="F9" s="23">
        <f>IF(OR(A9="",C9="",D9="",E9=""),"",IFERROR(SUMIFS('Transactions'!$J$5:$J$104,'Transactions'!$C$5:$C$104,B9,'Transactions'!$E$5:$E$104,C9,'Transactions'!$F$5:$F$104,D9,'Transactions'!$I$5:$I$104,"Réel"),0))</f>
        <v/>
      </c>
      <c r="G9" s="23">
        <f>IF(OR(A9="",C9="",D9="",E9=""),"",IFERROR(SUMIFS('Transactions'!$J$5:$J$104,'Transactions'!$C$5:$C$104,B9,'Transactions'!$E$5:$E$104,C9,'Transactions'!$F$5:$F$104,D9,'Transactions'!$I$5:$I$104,"Prévisionnel"),0))</f>
        <v/>
      </c>
      <c r="H9" s="23">
        <f>IF(OR(A9="",C9="",D9="",E9=""),"",IFERROR(F9+G9,0))</f>
        <v/>
      </c>
      <c r="I9" s="23">
        <f>IF(OR(A9="",C9="",D9="",E9=""),"",IFERROR(F9-E9,0))</f>
        <v/>
      </c>
      <c r="J9" s="23">
        <f>IF(OR(A9="",C9="",D9="",E9=""),"",IFERROR(H9-E9,0))</f>
        <v/>
      </c>
      <c r="K9" s="24">
        <f>IF(OR(A9="",C9="",D9="",E9=""),"",IFERROR(I9/E9,0))</f>
        <v/>
      </c>
      <c r="L9" s="24">
        <f>IF(OR(A9="",C9="",D9="",E9=""),"",IFERROR(J9/E9,0))</f>
        <v/>
      </c>
      <c r="M9" s="25">
        <f>IF(OR(A9="",C9="",D9="",E9=""),"",IFERROR(IF(C9="Revenus",IF(L9&gt;=0,"Conforme",IF(L9&gt;=-'Paramètres'!$B$8,"À surveiller","Défavorable")),IF(L9&lt;=0,"Conforme",IF(L9&lt;='Paramètres'!$B$8,"À surveiller","Défavorable"))),"À surveiller"))</f>
        <v/>
      </c>
      <c r="N9" s="21" t="inlineStr"/>
    </row>
    <row r="10">
      <c r="A10" s="19" t="inlineStr">
        <is>
          <t>Mars</t>
        </is>
      </c>
      <c r="B10" s="20">
        <f>IFERROR(MATCH(A10,'Paramètres'!$G$5:$G$16,0),"")</f>
        <v/>
      </c>
      <c r="C10" s="19" t="inlineStr">
        <is>
          <t>Dépenses</t>
        </is>
      </c>
      <c r="D10" s="21" t="inlineStr">
        <is>
          <t>Honoraires professionnels</t>
        </is>
      </c>
      <c r="E10" s="22" t="n">
        <v>500</v>
      </c>
      <c r="F10" s="23">
        <f>IF(OR(A10="",C10="",D10="",E10=""),"",IFERROR(SUMIFS('Transactions'!$J$5:$J$104,'Transactions'!$C$5:$C$104,B10,'Transactions'!$E$5:$E$104,C10,'Transactions'!$F$5:$F$104,D10,'Transactions'!$I$5:$I$104,"Réel"),0))</f>
        <v/>
      </c>
      <c r="G10" s="23">
        <f>IF(OR(A10="",C10="",D10="",E10=""),"",IFERROR(SUMIFS('Transactions'!$J$5:$J$104,'Transactions'!$C$5:$C$104,B10,'Transactions'!$E$5:$E$104,C10,'Transactions'!$F$5:$F$104,D10,'Transactions'!$I$5:$I$104,"Prévisionnel"),0))</f>
        <v/>
      </c>
      <c r="H10" s="23">
        <f>IF(OR(A10="",C10="",D10="",E10=""),"",IFERROR(F10+G10,0))</f>
        <v/>
      </c>
      <c r="I10" s="23">
        <f>IF(OR(A10="",C10="",D10="",E10=""),"",IFERROR(F10-E10,0))</f>
        <v/>
      </c>
      <c r="J10" s="23">
        <f>IF(OR(A10="",C10="",D10="",E10=""),"",IFERROR(H10-E10,0))</f>
        <v/>
      </c>
      <c r="K10" s="24">
        <f>IF(OR(A10="",C10="",D10="",E10=""),"",IFERROR(I10/E10,0))</f>
        <v/>
      </c>
      <c r="L10" s="24">
        <f>IF(OR(A10="",C10="",D10="",E10=""),"",IFERROR(J10/E10,0))</f>
        <v/>
      </c>
      <c r="M10" s="25">
        <f>IF(OR(A10="",C10="",D10="",E10=""),"",IFERROR(IF(C10="Revenus",IF(L10&gt;=0,"Conforme",IF(L10&gt;=-'Paramètres'!$B$8,"À surveiller","Défavorable")),IF(L10&lt;=0,"Conforme",IF(L10&lt;='Paramètres'!$B$8,"À surveiller","Défavorable"))),"À surveiller"))</f>
        <v/>
      </c>
      <c r="N10" s="21" t="inlineStr"/>
    </row>
    <row r="11">
      <c r="A11" s="19" t="inlineStr">
        <is>
          <t>Mars</t>
        </is>
      </c>
      <c r="B11" s="20">
        <f>IFERROR(MATCH(A11,'Paramètres'!$G$5:$G$16,0),"")</f>
        <v/>
      </c>
      <c r="C11" s="19" t="inlineStr">
        <is>
          <t>Dépenses</t>
        </is>
      </c>
      <c r="D11" s="21" t="inlineStr">
        <is>
          <t>Déplacements et kilométrage</t>
        </is>
      </c>
      <c r="E11" s="22" t="n">
        <v>300</v>
      </c>
      <c r="F11" s="23">
        <f>IF(OR(A11="",C11="",D11="",E11=""),"",IFERROR(SUMIFS('Transactions'!$J$5:$J$104,'Transactions'!$C$5:$C$104,B11,'Transactions'!$E$5:$E$104,C11,'Transactions'!$F$5:$F$104,D11,'Transactions'!$I$5:$I$104,"Réel"),0))</f>
        <v/>
      </c>
      <c r="G11" s="23">
        <f>IF(OR(A11="",C11="",D11="",E11=""),"",IFERROR(SUMIFS('Transactions'!$J$5:$J$104,'Transactions'!$C$5:$C$104,B11,'Transactions'!$E$5:$E$104,C11,'Transactions'!$F$5:$F$104,D11,'Transactions'!$I$5:$I$104,"Prévisionnel"),0))</f>
        <v/>
      </c>
      <c r="H11" s="23">
        <f>IF(OR(A11="",C11="",D11="",E11=""),"",IFERROR(F11+G11,0))</f>
        <v/>
      </c>
      <c r="I11" s="23">
        <f>IF(OR(A11="",C11="",D11="",E11=""),"",IFERROR(F11-E11,0))</f>
        <v/>
      </c>
      <c r="J11" s="23">
        <f>IF(OR(A11="",C11="",D11="",E11=""),"",IFERROR(H11-E11,0))</f>
        <v/>
      </c>
      <c r="K11" s="24">
        <f>IF(OR(A11="",C11="",D11="",E11=""),"",IFERROR(I11/E11,0))</f>
        <v/>
      </c>
      <c r="L11" s="24">
        <f>IF(OR(A11="",C11="",D11="",E11=""),"",IFERROR(J11/E11,0))</f>
        <v/>
      </c>
      <c r="M11" s="25">
        <f>IF(OR(A11="",C11="",D11="",E11=""),"",IFERROR(IF(C11="Revenus",IF(L11&gt;=0,"Conforme",IF(L11&gt;=-'Paramètres'!$B$8,"À surveiller","Défavorable")),IF(L11&lt;=0,"Conforme",IF(L11&lt;='Paramètres'!$B$8,"À surveiller","Défavorable"))),"À surveiller"))</f>
        <v/>
      </c>
      <c r="N11" s="21" t="inlineStr"/>
    </row>
    <row r="12">
      <c r="A12" s="19" t="inlineStr">
        <is>
          <t>Avril</t>
        </is>
      </c>
      <c r="B12" s="20">
        <f>IFERROR(MATCH(A12,'Paramètres'!$G$5:$G$16,0),"")</f>
        <v/>
      </c>
      <c r="C12" s="19" t="inlineStr">
        <is>
          <t>Dépenses</t>
        </is>
      </c>
      <c r="D12" s="21" t="inlineStr">
        <is>
          <t>Loyer et espace de travail</t>
        </is>
      </c>
      <c r="E12" s="22" t="n">
        <v>950</v>
      </c>
      <c r="F12" s="23">
        <f>IF(OR(A12="",C12="",D12="",E12=""),"",IFERROR(SUMIFS('Transactions'!$J$5:$J$104,'Transactions'!$C$5:$C$104,B12,'Transactions'!$E$5:$E$104,C12,'Transactions'!$F$5:$F$104,D12,'Transactions'!$I$5:$I$104,"Réel"),0))</f>
        <v/>
      </c>
      <c r="G12" s="23">
        <f>IF(OR(A12="",C12="",D12="",E12=""),"",IFERROR(SUMIFS('Transactions'!$J$5:$J$104,'Transactions'!$C$5:$C$104,B12,'Transactions'!$E$5:$E$104,C12,'Transactions'!$F$5:$F$104,D12,'Transactions'!$I$5:$I$104,"Prévisionnel"),0))</f>
        <v/>
      </c>
      <c r="H12" s="23">
        <f>IF(OR(A12="",C12="",D12="",E12=""),"",IFERROR(F12+G12,0))</f>
        <v/>
      </c>
      <c r="I12" s="23">
        <f>IF(OR(A12="",C12="",D12="",E12=""),"",IFERROR(F12-E12,0))</f>
        <v/>
      </c>
      <c r="J12" s="23">
        <f>IF(OR(A12="",C12="",D12="",E12=""),"",IFERROR(H12-E12,0))</f>
        <v/>
      </c>
      <c r="K12" s="24">
        <f>IF(OR(A12="",C12="",D12="",E12=""),"",IFERROR(I12/E12,0))</f>
        <v/>
      </c>
      <c r="L12" s="24">
        <f>IF(OR(A12="",C12="",D12="",E12=""),"",IFERROR(J12/E12,0))</f>
        <v/>
      </c>
      <c r="M12" s="25">
        <f>IF(OR(A12="",C12="",D12="",E12=""),"",IFERROR(IF(C12="Revenus",IF(L12&gt;=0,"Conforme",IF(L12&gt;=-'Paramètres'!$B$8,"À surveiller","Défavorable")),IF(L12&lt;=0,"Conforme",IF(L12&lt;='Paramètres'!$B$8,"À surveiller","Défavorable"))),"À surveiller"))</f>
        <v/>
      </c>
      <c r="N12" s="21" t="inlineStr"/>
    </row>
    <row r="13">
      <c r="A13" s="19" t="inlineStr">
        <is>
          <t>Avril</t>
        </is>
      </c>
      <c r="B13" s="20">
        <f>IFERROR(MATCH(A13,'Paramètres'!$G$5:$G$16,0),"")</f>
        <v/>
      </c>
      <c r="C13" s="19" t="inlineStr">
        <is>
          <t>Revenus</t>
        </is>
      </c>
      <c r="D13" s="21" t="inlineStr">
        <is>
          <t>Ventes de services</t>
        </is>
      </c>
      <c r="E13" s="22" t="n">
        <v>8000</v>
      </c>
      <c r="F13" s="23">
        <f>IF(OR(A13="",C13="",D13="",E13=""),"",IFERROR(SUMIFS('Transactions'!$J$5:$J$104,'Transactions'!$C$5:$C$104,B13,'Transactions'!$E$5:$E$104,C13,'Transactions'!$F$5:$F$104,D13,'Transactions'!$I$5:$I$104,"Réel"),0))</f>
        <v/>
      </c>
      <c r="G13" s="23">
        <f>IF(OR(A13="",C13="",D13="",E13=""),"",IFERROR(SUMIFS('Transactions'!$J$5:$J$104,'Transactions'!$C$5:$C$104,B13,'Transactions'!$E$5:$E$104,C13,'Transactions'!$F$5:$F$104,D13,'Transactions'!$I$5:$I$104,"Prévisionnel"),0))</f>
        <v/>
      </c>
      <c r="H13" s="23">
        <f>IF(OR(A13="",C13="",D13="",E13=""),"",IFERROR(F13+G13,0))</f>
        <v/>
      </c>
      <c r="I13" s="23">
        <f>IF(OR(A13="",C13="",D13="",E13=""),"",IFERROR(F13-E13,0))</f>
        <v/>
      </c>
      <c r="J13" s="23">
        <f>IF(OR(A13="",C13="",D13="",E13=""),"",IFERROR(H13-E13,0))</f>
        <v/>
      </c>
      <c r="K13" s="24">
        <f>IF(OR(A13="",C13="",D13="",E13=""),"",IFERROR(I13/E13,0))</f>
        <v/>
      </c>
      <c r="L13" s="24">
        <f>IF(OR(A13="",C13="",D13="",E13=""),"",IFERROR(J13/E13,0))</f>
        <v/>
      </c>
      <c r="M13" s="25">
        <f>IF(OR(A13="",C13="",D13="",E13=""),"",IFERROR(IF(C13="Revenus",IF(L13&gt;=0,"Conforme",IF(L13&gt;=-'Paramètres'!$B$8,"À surveiller","Défavorable")),IF(L13&lt;=0,"Conforme",IF(L13&lt;='Paramètres'!$B$8,"À surveiller","Défavorable"))),"À surveiller"))</f>
        <v/>
      </c>
      <c r="N13" s="21" t="inlineStr"/>
    </row>
    <row r="14">
      <c r="A14" s="19" t="inlineStr">
        <is>
          <t>Mai</t>
        </is>
      </c>
      <c r="B14" s="20">
        <f>IFERROR(MATCH(A14,'Paramètres'!$G$5:$G$16,0),"")</f>
        <v/>
      </c>
      <c r="C14" s="19" t="inlineStr">
        <is>
          <t>Dépenses</t>
        </is>
      </c>
      <c r="D14" s="21" t="inlineStr">
        <is>
          <t>Fournitures de bureau</t>
        </is>
      </c>
      <c r="E14" s="22" t="n">
        <v>250</v>
      </c>
      <c r="F14" s="23">
        <f>IF(OR(A14="",C14="",D14="",E14=""),"",IFERROR(SUMIFS('Transactions'!$J$5:$J$104,'Transactions'!$C$5:$C$104,B14,'Transactions'!$E$5:$E$104,C14,'Transactions'!$F$5:$F$104,D14,'Transactions'!$I$5:$I$104,"Réel"),0))</f>
        <v/>
      </c>
      <c r="G14" s="23">
        <f>IF(OR(A14="",C14="",D14="",E14=""),"",IFERROR(SUMIFS('Transactions'!$J$5:$J$104,'Transactions'!$C$5:$C$104,B14,'Transactions'!$E$5:$E$104,C14,'Transactions'!$F$5:$F$104,D14,'Transactions'!$I$5:$I$104,"Prévisionnel"),0))</f>
        <v/>
      </c>
      <c r="H14" s="23">
        <f>IF(OR(A14="",C14="",D14="",E14=""),"",IFERROR(F14+G14,0))</f>
        <v/>
      </c>
      <c r="I14" s="23">
        <f>IF(OR(A14="",C14="",D14="",E14=""),"",IFERROR(F14-E14,0))</f>
        <v/>
      </c>
      <c r="J14" s="23">
        <f>IF(OR(A14="",C14="",D14="",E14=""),"",IFERROR(H14-E14,0))</f>
        <v/>
      </c>
      <c r="K14" s="24">
        <f>IF(OR(A14="",C14="",D14="",E14=""),"",IFERROR(I14/E14,0))</f>
        <v/>
      </c>
      <c r="L14" s="24">
        <f>IF(OR(A14="",C14="",D14="",E14=""),"",IFERROR(J14/E14,0))</f>
        <v/>
      </c>
      <c r="M14" s="25">
        <f>IF(OR(A14="",C14="",D14="",E14=""),"",IFERROR(IF(C14="Revenus",IF(L14&gt;=0,"Conforme",IF(L14&gt;=-'Paramètres'!$B$8,"À surveiller","Défavorable")),IF(L14&lt;=0,"Conforme",IF(L14&lt;='Paramètres'!$B$8,"À surveiller","Défavorable"))),"À surveiller"))</f>
        <v/>
      </c>
      <c r="N14" s="21" t="inlineStr"/>
    </row>
    <row r="15">
      <c r="A15" s="19" t="n"/>
      <c r="B15" s="20">
        <f>IFERROR(MATCH(A15,'Paramètres'!$G$5:$G$16,0),"")</f>
        <v/>
      </c>
      <c r="C15" s="19" t="n"/>
      <c r="D15" s="21" t="n"/>
      <c r="E15" s="22" t="n"/>
      <c r="F15" s="23">
        <f>IF(OR(A15="",C15="",D15="",E15=""),"",IFERROR(SUMIFS('Transactions'!$J$5:$J$104,'Transactions'!$C$5:$C$104,B15,'Transactions'!$E$5:$E$104,C15,'Transactions'!$F$5:$F$104,D15,'Transactions'!$I$5:$I$104,"Réel"),0))</f>
        <v/>
      </c>
      <c r="G15" s="23">
        <f>IF(OR(A15="",C15="",D15="",E15=""),"",IFERROR(SUMIFS('Transactions'!$J$5:$J$104,'Transactions'!$C$5:$C$104,B15,'Transactions'!$E$5:$E$104,C15,'Transactions'!$F$5:$F$104,D15,'Transactions'!$I$5:$I$104,"Prévisionnel"),0))</f>
        <v/>
      </c>
      <c r="H15" s="23">
        <f>IF(OR(A15="",C15="",D15="",E15=""),"",IFERROR(F15+G15,0))</f>
        <v/>
      </c>
      <c r="I15" s="23">
        <f>IF(OR(A15="",C15="",D15="",E15=""),"",IFERROR(F15-E15,0))</f>
        <v/>
      </c>
      <c r="J15" s="23">
        <f>IF(OR(A15="",C15="",D15="",E15=""),"",IFERROR(H15-E15,0))</f>
        <v/>
      </c>
      <c r="K15" s="24">
        <f>IF(OR(A15="",C15="",D15="",E15=""),"",IFERROR(I15/E15,0))</f>
        <v/>
      </c>
      <c r="L15" s="24">
        <f>IF(OR(A15="",C15="",D15="",E15=""),"",IFERROR(J15/E15,0))</f>
        <v/>
      </c>
      <c r="M15" s="25">
        <f>IF(OR(A15="",C15="",D15="",E15=""),"",IFERROR(IF(C15="Revenus",IF(L15&gt;=0,"Conforme",IF(L15&gt;=-'Paramètres'!$B$8,"À surveiller","Défavorable")),IF(L15&lt;=0,"Conforme",IF(L15&lt;='Paramètres'!$B$8,"À surveiller","Défavorable"))),"À surveiller"))</f>
        <v/>
      </c>
      <c r="N15" s="21" t="n"/>
    </row>
    <row r="16">
      <c r="A16" s="19" t="n"/>
      <c r="B16" s="20">
        <f>IFERROR(MATCH(A16,'Paramètres'!$G$5:$G$16,0),"")</f>
        <v/>
      </c>
      <c r="C16" s="19" t="n"/>
      <c r="D16" s="21" t="n"/>
      <c r="E16" s="22" t="n"/>
      <c r="F16" s="23">
        <f>IF(OR(A16="",C16="",D16="",E16=""),"",IFERROR(SUMIFS('Transactions'!$J$5:$J$104,'Transactions'!$C$5:$C$104,B16,'Transactions'!$E$5:$E$104,C16,'Transactions'!$F$5:$F$104,D16,'Transactions'!$I$5:$I$104,"Réel"),0))</f>
        <v/>
      </c>
      <c r="G16" s="23">
        <f>IF(OR(A16="",C16="",D16="",E16=""),"",IFERROR(SUMIFS('Transactions'!$J$5:$J$104,'Transactions'!$C$5:$C$104,B16,'Transactions'!$E$5:$E$104,C16,'Transactions'!$F$5:$F$104,D16,'Transactions'!$I$5:$I$104,"Prévisionnel"),0))</f>
        <v/>
      </c>
      <c r="H16" s="23">
        <f>IF(OR(A16="",C16="",D16="",E16=""),"",IFERROR(F16+G16,0))</f>
        <v/>
      </c>
      <c r="I16" s="23">
        <f>IF(OR(A16="",C16="",D16="",E16=""),"",IFERROR(F16-E16,0))</f>
        <v/>
      </c>
      <c r="J16" s="23">
        <f>IF(OR(A16="",C16="",D16="",E16=""),"",IFERROR(H16-E16,0))</f>
        <v/>
      </c>
      <c r="K16" s="24">
        <f>IF(OR(A16="",C16="",D16="",E16=""),"",IFERROR(I16/E16,0))</f>
        <v/>
      </c>
      <c r="L16" s="24">
        <f>IF(OR(A16="",C16="",D16="",E16=""),"",IFERROR(J16/E16,0))</f>
        <v/>
      </c>
      <c r="M16" s="25">
        <f>IF(OR(A16="",C16="",D16="",E16=""),"",IFERROR(IF(C16="Revenus",IF(L16&gt;=0,"Conforme",IF(L16&gt;=-'Paramètres'!$B$8,"À surveiller","Défavorable")),IF(L16&lt;=0,"Conforme",IF(L16&lt;='Paramètres'!$B$8,"À surveiller","Défavorable"))),"À surveiller"))</f>
        <v/>
      </c>
      <c r="N16" s="21" t="n"/>
    </row>
    <row r="17">
      <c r="A17" s="19" t="n"/>
      <c r="B17" s="20">
        <f>IFERROR(MATCH(A17,'Paramètres'!$G$5:$G$16,0),"")</f>
        <v/>
      </c>
      <c r="C17" s="19" t="n"/>
      <c r="D17" s="21" t="n"/>
      <c r="E17" s="22" t="n"/>
      <c r="F17" s="23">
        <f>IF(OR(A17="",C17="",D17="",E17=""),"",IFERROR(SUMIFS('Transactions'!$J$5:$J$104,'Transactions'!$C$5:$C$104,B17,'Transactions'!$E$5:$E$104,C17,'Transactions'!$F$5:$F$104,D17,'Transactions'!$I$5:$I$104,"Réel"),0))</f>
        <v/>
      </c>
      <c r="G17" s="23">
        <f>IF(OR(A17="",C17="",D17="",E17=""),"",IFERROR(SUMIFS('Transactions'!$J$5:$J$104,'Transactions'!$C$5:$C$104,B17,'Transactions'!$E$5:$E$104,C17,'Transactions'!$F$5:$F$104,D17,'Transactions'!$I$5:$I$104,"Prévisionnel"),0))</f>
        <v/>
      </c>
      <c r="H17" s="23">
        <f>IF(OR(A17="",C17="",D17="",E17=""),"",IFERROR(F17+G17,0))</f>
        <v/>
      </c>
      <c r="I17" s="23">
        <f>IF(OR(A17="",C17="",D17="",E17=""),"",IFERROR(F17-E17,0))</f>
        <v/>
      </c>
      <c r="J17" s="23">
        <f>IF(OR(A17="",C17="",D17="",E17=""),"",IFERROR(H17-E17,0))</f>
        <v/>
      </c>
      <c r="K17" s="24">
        <f>IF(OR(A17="",C17="",D17="",E17=""),"",IFERROR(I17/E17,0))</f>
        <v/>
      </c>
      <c r="L17" s="24">
        <f>IF(OR(A17="",C17="",D17="",E17=""),"",IFERROR(J17/E17,0))</f>
        <v/>
      </c>
      <c r="M17" s="25">
        <f>IF(OR(A17="",C17="",D17="",E17=""),"",IFERROR(IF(C17="Revenus",IF(L17&gt;=0,"Conforme",IF(L17&gt;=-'Paramètres'!$B$8,"À surveiller","Défavorable")),IF(L17&lt;=0,"Conforme",IF(L17&lt;='Paramètres'!$B$8,"À surveiller","Défavorable"))),"À surveiller"))</f>
        <v/>
      </c>
      <c r="N17" s="21" t="n"/>
    </row>
    <row r="18">
      <c r="A18" s="19" t="n"/>
      <c r="B18" s="20">
        <f>IFERROR(MATCH(A18,'Paramètres'!$G$5:$G$16,0),"")</f>
        <v/>
      </c>
      <c r="C18" s="19" t="n"/>
      <c r="D18" s="21" t="n"/>
      <c r="E18" s="22" t="n"/>
      <c r="F18" s="23">
        <f>IF(OR(A18="",C18="",D18="",E18=""),"",IFERROR(SUMIFS('Transactions'!$J$5:$J$104,'Transactions'!$C$5:$C$104,B18,'Transactions'!$E$5:$E$104,C18,'Transactions'!$F$5:$F$104,D18,'Transactions'!$I$5:$I$104,"Réel"),0))</f>
        <v/>
      </c>
      <c r="G18" s="23">
        <f>IF(OR(A18="",C18="",D18="",E18=""),"",IFERROR(SUMIFS('Transactions'!$J$5:$J$104,'Transactions'!$C$5:$C$104,B18,'Transactions'!$E$5:$E$104,C18,'Transactions'!$F$5:$F$104,D18,'Transactions'!$I$5:$I$104,"Prévisionnel"),0))</f>
        <v/>
      </c>
      <c r="H18" s="23">
        <f>IF(OR(A18="",C18="",D18="",E18=""),"",IFERROR(F18+G18,0))</f>
        <v/>
      </c>
      <c r="I18" s="23">
        <f>IF(OR(A18="",C18="",D18="",E18=""),"",IFERROR(F18-E18,0))</f>
        <v/>
      </c>
      <c r="J18" s="23">
        <f>IF(OR(A18="",C18="",D18="",E18=""),"",IFERROR(H18-E18,0))</f>
        <v/>
      </c>
      <c r="K18" s="24">
        <f>IF(OR(A18="",C18="",D18="",E18=""),"",IFERROR(I18/E18,0))</f>
        <v/>
      </c>
      <c r="L18" s="24">
        <f>IF(OR(A18="",C18="",D18="",E18=""),"",IFERROR(J18/E18,0))</f>
        <v/>
      </c>
      <c r="M18" s="25">
        <f>IF(OR(A18="",C18="",D18="",E18=""),"",IFERROR(IF(C18="Revenus",IF(L18&gt;=0,"Conforme",IF(L18&gt;=-'Paramètres'!$B$8,"À surveiller","Défavorable")),IF(L18&lt;=0,"Conforme",IF(L18&lt;='Paramètres'!$B$8,"À surveiller","Défavorable"))),"À surveiller"))</f>
        <v/>
      </c>
      <c r="N18" s="21" t="n"/>
    </row>
    <row r="19">
      <c r="A19" s="19" t="n"/>
      <c r="B19" s="20">
        <f>IFERROR(MATCH(A19,'Paramètres'!$G$5:$G$16,0),"")</f>
        <v/>
      </c>
      <c r="C19" s="19" t="n"/>
      <c r="D19" s="21" t="n"/>
      <c r="E19" s="22" t="n"/>
      <c r="F19" s="23">
        <f>IF(OR(A19="",C19="",D19="",E19=""),"",IFERROR(SUMIFS('Transactions'!$J$5:$J$104,'Transactions'!$C$5:$C$104,B19,'Transactions'!$E$5:$E$104,C19,'Transactions'!$F$5:$F$104,D19,'Transactions'!$I$5:$I$104,"Réel"),0))</f>
        <v/>
      </c>
      <c r="G19" s="23">
        <f>IF(OR(A19="",C19="",D19="",E19=""),"",IFERROR(SUMIFS('Transactions'!$J$5:$J$104,'Transactions'!$C$5:$C$104,B19,'Transactions'!$E$5:$E$104,C19,'Transactions'!$F$5:$F$104,D19,'Transactions'!$I$5:$I$104,"Prévisionnel"),0))</f>
        <v/>
      </c>
      <c r="H19" s="23">
        <f>IF(OR(A19="",C19="",D19="",E19=""),"",IFERROR(F19+G19,0))</f>
        <v/>
      </c>
      <c r="I19" s="23">
        <f>IF(OR(A19="",C19="",D19="",E19=""),"",IFERROR(F19-E19,0))</f>
        <v/>
      </c>
      <c r="J19" s="23">
        <f>IF(OR(A19="",C19="",D19="",E19=""),"",IFERROR(H19-E19,0))</f>
        <v/>
      </c>
      <c r="K19" s="24">
        <f>IF(OR(A19="",C19="",D19="",E19=""),"",IFERROR(I19/E19,0))</f>
        <v/>
      </c>
      <c r="L19" s="24">
        <f>IF(OR(A19="",C19="",D19="",E19=""),"",IFERROR(J19/E19,0))</f>
        <v/>
      </c>
      <c r="M19" s="25">
        <f>IF(OR(A19="",C19="",D19="",E19=""),"",IFERROR(IF(C19="Revenus",IF(L19&gt;=0,"Conforme",IF(L19&gt;=-'Paramètres'!$B$8,"À surveiller","Défavorable")),IF(L19&lt;=0,"Conforme",IF(L19&lt;='Paramètres'!$B$8,"À surveiller","Défavorable"))),"À surveiller"))</f>
        <v/>
      </c>
      <c r="N19" s="21" t="n"/>
    </row>
    <row r="20">
      <c r="A20" s="19" t="n"/>
      <c r="B20" s="20">
        <f>IFERROR(MATCH(A20,'Paramètres'!$G$5:$G$16,0),"")</f>
        <v/>
      </c>
      <c r="C20" s="19" t="n"/>
      <c r="D20" s="21" t="n"/>
      <c r="E20" s="22" t="n"/>
      <c r="F20" s="23">
        <f>IF(OR(A20="",C20="",D20="",E20=""),"",IFERROR(SUMIFS('Transactions'!$J$5:$J$104,'Transactions'!$C$5:$C$104,B20,'Transactions'!$E$5:$E$104,C20,'Transactions'!$F$5:$F$104,D20,'Transactions'!$I$5:$I$104,"Réel"),0))</f>
        <v/>
      </c>
      <c r="G20" s="23">
        <f>IF(OR(A20="",C20="",D20="",E20=""),"",IFERROR(SUMIFS('Transactions'!$J$5:$J$104,'Transactions'!$C$5:$C$104,B20,'Transactions'!$E$5:$E$104,C20,'Transactions'!$F$5:$F$104,D20,'Transactions'!$I$5:$I$104,"Prévisionnel"),0))</f>
        <v/>
      </c>
      <c r="H20" s="23">
        <f>IF(OR(A20="",C20="",D20="",E20=""),"",IFERROR(F20+G20,0))</f>
        <v/>
      </c>
      <c r="I20" s="23">
        <f>IF(OR(A20="",C20="",D20="",E20=""),"",IFERROR(F20-E20,0))</f>
        <v/>
      </c>
      <c r="J20" s="23">
        <f>IF(OR(A20="",C20="",D20="",E20=""),"",IFERROR(H20-E20,0))</f>
        <v/>
      </c>
      <c r="K20" s="24">
        <f>IF(OR(A20="",C20="",D20="",E20=""),"",IFERROR(I20/E20,0))</f>
        <v/>
      </c>
      <c r="L20" s="24">
        <f>IF(OR(A20="",C20="",D20="",E20=""),"",IFERROR(J20/E20,0))</f>
        <v/>
      </c>
      <c r="M20" s="25">
        <f>IF(OR(A20="",C20="",D20="",E20=""),"",IFERROR(IF(C20="Revenus",IF(L20&gt;=0,"Conforme",IF(L20&gt;=-'Paramètres'!$B$8,"À surveiller","Défavorable")),IF(L20&lt;=0,"Conforme",IF(L20&lt;='Paramètres'!$B$8,"À surveiller","Défavorable"))),"À surveiller"))</f>
        <v/>
      </c>
      <c r="N20" s="21" t="n"/>
    </row>
    <row r="21">
      <c r="A21" s="19" t="n"/>
      <c r="B21" s="20">
        <f>IFERROR(MATCH(A21,'Paramètres'!$G$5:$G$16,0),"")</f>
        <v/>
      </c>
      <c r="C21" s="19" t="n"/>
      <c r="D21" s="21" t="n"/>
      <c r="E21" s="22" t="n"/>
      <c r="F21" s="23">
        <f>IF(OR(A21="",C21="",D21="",E21=""),"",IFERROR(SUMIFS('Transactions'!$J$5:$J$104,'Transactions'!$C$5:$C$104,B21,'Transactions'!$E$5:$E$104,C21,'Transactions'!$F$5:$F$104,D21,'Transactions'!$I$5:$I$104,"Réel"),0))</f>
        <v/>
      </c>
      <c r="G21" s="23">
        <f>IF(OR(A21="",C21="",D21="",E21=""),"",IFERROR(SUMIFS('Transactions'!$J$5:$J$104,'Transactions'!$C$5:$C$104,B21,'Transactions'!$E$5:$E$104,C21,'Transactions'!$F$5:$F$104,D21,'Transactions'!$I$5:$I$104,"Prévisionnel"),0))</f>
        <v/>
      </c>
      <c r="H21" s="23">
        <f>IF(OR(A21="",C21="",D21="",E21=""),"",IFERROR(F21+G21,0))</f>
        <v/>
      </c>
      <c r="I21" s="23">
        <f>IF(OR(A21="",C21="",D21="",E21=""),"",IFERROR(F21-E21,0))</f>
        <v/>
      </c>
      <c r="J21" s="23">
        <f>IF(OR(A21="",C21="",D21="",E21=""),"",IFERROR(H21-E21,0))</f>
        <v/>
      </c>
      <c r="K21" s="24">
        <f>IF(OR(A21="",C21="",D21="",E21=""),"",IFERROR(I21/E21,0))</f>
        <v/>
      </c>
      <c r="L21" s="24">
        <f>IF(OR(A21="",C21="",D21="",E21=""),"",IFERROR(J21/E21,0))</f>
        <v/>
      </c>
      <c r="M21" s="25">
        <f>IF(OR(A21="",C21="",D21="",E21=""),"",IFERROR(IF(C21="Revenus",IF(L21&gt;=0,"Conforme",IF(L21&gt;=-'Paramètres'!$B$8,"À surveiller","Défavorable")),IF(L21&lt;=0,"Conforme",IF(L21&lt;='Paramètres'!$B$8,"À surveiller","Défavorable"))),"À surveiller"))</f>
        <v/>
      </c>
      <c r="N21" s="21" t="n"/>
    </row>
    <row r="22">
      <c r="A22" s="19" t="n"/>
      <c r="B22" s="20">
        <f>IFERROR(MATCH(A22,'Paramètres'!$G$5:$G$16,0),"")</f>
        <v/>
      </c>
      <c r="C22" s="19" t="n"/>
      <c r="D22" s="21" t="n"/>
      <c r="E22" s="22" t="n"/>
      <c r="F22" s="23">
        <f>IF(OR(A22="",C22="",D22="",E22=""),"",IFERROR(SUMIFS('Transactions'!$J$5:$J$104,'Transactions'!$C$5:$C$104,B22,'Transactions'!$E$5:$E$104,C22,'Transactions'!$F$5:$F$104,D22,'Transactions'!$I$5:$I$104,"Réel"),0))</f>
        <v/>
      </c>
      <c r="G22" s="23">
        <f>IF(OR(A22="",C22="",D22="",E22=""),"",IFERROR(SUMIFS('Transactions'!$J$5:$J$104,'Transactions'!$C$5:$C$104,B22,'Transactions'!$E$5:$E$104,C22,'Transactions'!$F$5:$F$104,D22,'Transactions'!$I$5:$I$104,"Prévisionnel"),0))</f>
        <v/>
      </c>
      <c r="H22" s="23">
        <f>IF(OR(A22="",C22="",D22="",E22=""),"",IFERROR(F22+G22,0))</f>
        <v/>
      </c>
      <c r="I22" s="23">
        <f>IF(OR(A22="",C22="",D22="",E22=""),"",IFERROR(F22-E22,0))</f>
        <v/>
      </c>
      <c r="J22" s="23">
        <f>IF(OR(A22="",C22="",D22="",E22=""),"",IFERROR(H22-E22,0))</f>
        <v/>
      </c>
      <c r="K22" s="24">
        <f>IF(OR(A22="",C22="",D22="",E22=""),"",IFERROR(I22/E22,0))</f>
        <v/>
      </c>
      <c r="L22" s="24">
        <f>IF(OR(A22="",C22="",D22="",E22=""),"",IFERROR(J22/E22,0))</f>
        <v/>
      </c>
      <c r="M22" s="25">
        <f>IF(OR(A22="",C22="",D22="",E22=""),"",IFERROR(IF(C22="Revenus",IF(L22&gt;=0,"Conforme",IF(L22&gt;=-'Paramètres'!$B$8,"À surveiller","Défavorable")),IF(L22&lt;=0,"Conforme",IF(L22&lt;='Paramètres'!$B$8,"À surveiller","Défavorable"))),"À surveiller"))</f>
        <v/>
      </c>
      <c r="N22" s="21" t="n"/>
    </row>
    <row r="23">
      <c r="A23" s="19" t="n"/>
      <c r="B23" s="20">
        <f>IFERROR(MATCH(A23,'Paramètres'!$G$5:$G$16,0),"")</f>
        <v/>
      </c>
      <c r="C23" s="19" t="n"/>
      <c r="D23" s="21" t="n"/>
      <c r="E23" s="22" t="n"/>
      <c r="F23" s="23">
        <f>IF(OR(A23="",C23="",D23="",E23=""),"",IFERROR(SUMIFS('Transactions'!$J$5:$J$104,'Transactions'!$C$5:$C$104,B23,'Transactions'!$E$5:$E$104,C23,'Transactions'!$F$5:$F$104,D23,'Transactions'!$I$5:$I$104,"Réel"),0))</f>
        <v/>
      </c>
      <c r="G23" s="23">
        <f>IF(OR(A23="",C23="",D23="",E23=""),"",IFERROR(SUMIFS('Transactions'!$J$5:$J$104,'Transactions'!$C$5:$C$104,B23,'Transactions'!$E$5:$E$104,C23,'Transactions'!$F$5:$F$104,D23,'Transactions'!$I$5:$I$104,"Prévisionnel"),0))</f>
        <v/>
      </c>
      <c r="H23" s="23">
        <f>IF(OR(A23="",C23="",D23="",E23=""),"",IFERROR(F23+G23,0))</f>
        <v/>
      </c>
      <c r="I23" s="23">
        <f>IF(OR(A23="",C23="",D23="",E23=""),"",IFERROR(F23-E23,0))</f>
        <v/>
      </c>
      <c r="J23" s="23">
        <f>IF(OR(A23="",C23="",D23="",E23=""),"",IFERROR(H23-E23,0))</f>
        <v/>
      </c>
      <c r="K23" s="24">
        <f>IF(OR(A23="",C23="",D23="",E23=""),"",IFERROR(I23/E23,0))</f>
        <v/>
      </c>
      <c r="L23" s="24">
        <f>IF(OR(A23="",C23="",D23="",E23=""),"",IFERROR(J23/E23,0))</f>
        <v/>
      </c>
      <c r="M23" s="25">
        <f>IF(OR(A23="",C23="",D23="",E23=""),"",IFERROR(IF(C23="Revenus",IF(L23&gt;=0,"Conforme",IF(L23&gt;=-'Paramètres'!$B$8,"À surveiller","Défavorable")),IF(L23&lt;=0,"Conforme",IF(L23&lt;='Paramètres'!$B$8,"À surveiller","Défavorable"))),"À surveiller"))</f>
        <v/>
      </c>
      <c r="N23" s="21" t="n"/>
    </row>
    <row r="24">
      <c r="A24" s="19" t="n"/>
      <c r="B24" s="20">
        <f>IFERROR(MATCH(A24,'Paramètres'!$G$5:$G$16,0),"")</f>
        <v/>
      </c>
      <c r="C24" s="19" t="n"/>
      <c r="D24" s="21" t="n"/>
      <c r="E24" s="22" t="n"/>
      <c r="F24" s="23">
        <f>IF(OR(A24="",C24="",D24="",E24=""),"",IFERROR(SUMIFS('Transactions'!$J$5:$J$104,'Transactions'!$C$5:$C$104,B24,'Transactions'!$E$5:$E$104,C24,'Transactions'!$F$5:$F$104,D24,'Transactions'!$I$5:$I$104,"Réel"),0))</f>
        <v/>
      </c>
      <c r="G24" s="23">
        <f>IF(OR(A24="",C24="",D24="",E24=""),"",IFERROR(SUMIFS('Transactions'!$J$5:$J$104,'Transactions'!$C$5:$C$104,B24,'Transactions'!$E$5:$E$104,C24,'Transactions'!$F$5:$F$104,D24,'Transactions'!$I$5:$I$104,"Prévisionnel"),0))</f>
        <v/>
      </c>
      <c r="H24" s="23">
        <f>IF(OR(A24="",C24="",D24="",E24=""),"",IFERROR(F24+G24,0))</f>
        <v/>
      </c>
      <c r="I24" s="23">
        <f>IF(OR(A24="",C24="",D24="",E24=""),"",IFERROR(F24-E24,0))</f>
        <v/>
      </c>
      <c r="J24" s="23">
        <f>IF(OR(A24="",C24="",D24="",E24=""),"",IFERROR(H24-E24,0))</f>
        <v/>
      </c>
      <c r="K24" s="24">
        <f>IF(OR(A24="",C24="",D24="",E24=""),"",IFERROR(I24/E24,0))</f>
        <v/>
      </c>
      <c r="L24" s="24">
        <f>IF(OR(A24="",C24="",D24="",E24=""),"",IFERROR(J24/E24,0))</f>
        <v/>
      </c>
      <c r="M24" s="25">
        <f>IF(OR(A24="",C24="",D24="",E24=""),"",IFERROR(IF(C24="Revenus",IF(L24&gt;=0,"Conforme",IF(L24&gt;=-'Paramètres'!$B$8,"À surveiller","Défavorable")),IF(L24&lt;=0,"Conforme",IF(L24&lt;='Paramètres'!$B$8,"À surveiller","Défavorable"))),"À surveiller"))</f>
        <v/>
      </c>
      <c r="N24" s="21" t="n"/>
    </row>
    <row r="25">
      <c r="A25" s="19" t="n"/>
      <c r="B25" s="20">
        <f>IFERROR(MATCH(A25,'Paramètres'!$G$5:$G$16,0),"")</f>
        <v/>
      </c>
      <c r="C25" s="19" t="n"/>
      <c r="D25" s="21" t="n"/>
      <c r="E25" s="22" t="n"/>
      <c r="F25" s="23">
        <f>IF(OR(A25="",C25="",D25="",E25=""),"",IFERROR(SUMIFS('Transactions'!$J$5:$J$104,'Transactions'!$C$5:$C$104,B25,'Transactions'!$E$5:$E$104,C25,'Transactions'!$F$5:$F$104,D25,'Transactions'!$I$5:$I$104,"Réel"),0))</f>
        <v/>
      </c>
      <c r="G25" s="23">
        <f>IF(OR(A25="",C25="",D25="",E25=""),"",IFERROR(SUMIFS('Transactions'!$J$5:$J$104,'Transactions'!$C$5:$C$104,B25,'Transactions'!$E$5:$E$104,C25,'Transactions'!$F$5:$F$104,D25,'Transactions'!$I$5:$I$104,"Prévisionnel"),0))</f>
        <v/>
      </c>
      <c r="H25" s="23">
        <f>IF(OR(A25="",C25="",D25="",E25=""),"",IFERROR(F25+G25,0))</f>
        <v/>
      </c>
      <c r="I25" s="23">
        <f>IF(OR(A25="",C25="",D25="",E25=""),"",IFERROR(F25-E25,0))</f>
        <v/>
      </c>
      <c r="J25" s="23">
        <f>IF(OR(A25="",C25="",D25="",E25=""),"",IFERROR(H25-E25,0))</f>
        <v/>
      </c>
      <c r="K25" s="24">
        <f>IF(OR(A25="",C25="",D25="",E25=""),"",IFERROR(I25/E25,0))</f>
        <v/>
      </c>
      <c r="L25" s="24">
        <f>IF(OR(A25="",C25="",D25="",E25=""),"",IFERROR(J25/E25,0))</f>
        <v/>
      </c>
      <c r="M25" s="25">
        <f>IF(OR(A25="",C25="",D25="",E25=""),"",IFERROR(IF(C25="Revenus",IF(L25&gt;=0,"Conforme",IF(L25&gt;=-'Paramètres'!$B$8,"À surveiller","Défavorable")),IF(L25&lt;=0,"Conforme",IF(L25&lt;='Paramètres'!$B$8,"À surveiller","Défavorable"))),"À surveiller"))</f>
        <v/>
      </c>
      <c r="N25" s="21" t="n"/>
    </row>
    <row r="26">
      <c r="A26" s="19" t="n"/>
      <c r="B26" s="20">
        <f>IFERROR(MATCH(A26,'Paramètres'!$G$5:$G$16,0),"")</f>
        <v/>
      </c>
      <c r="C26" s="19" t="n"/>
      <c r="D26" s="21" t="n"/>
      <c r="E26" s="22" t="n"/>
      <c r="F26" s="23">
        <f>IF(OR(A26="",C26="",D26="",E26=""),"",IFERROR(SUMIFS('Transactions'!$J$5:$J$104,'Transactions'!$C$5:$C$104,B26,'Transactions'!$E$5:$E$104,C26,'Transactions'!$F$5:$F$104,D26,'Transactions'!$I$5:$I$104,"Réel"),0))</f>
        <v/>
      </c>
      <c r="G26" s="23">
        <f>IF(OR(A26="",C26="",D26="",E26=""),"",IFERROR(SUMIFS('Transactions'!$J$5:$J$104,'Transactions'!$C$5:$C$104,B26,'Transactions'!$E$5:$E$104,C26,'Transactions'!$F$5:$F$104,D26,'Transactions'!$I$5:$I$104,"Prévisionnel"),0))</f>
        <v/>
      </c>
      <c r="H26" s="23">
        <f>IF(OR(A26="",C26="",D26="",E26=""),"",IFERROR(F26+G26,0))</f>
        <v/>
      </c>
      <c r="I26" s="23">
        <f>IF(OR(A26="",C26="",D26="",E26=""),"",IFERROR(F26-E26,0))</f>
        <v/>
      </c>
      <c r="J26" s="23">
        <f>IF(OR(A26="",C26="",D26="",E26=""),"",IFERROR(H26-E26,0))</f>
        <v/>
      </c>
      <c r="K26" s="24">
        <f>IF(OR(A26="",C26="",D26="",E26=""),"",IFERROR(I26/E26,0))</f>
        <v/>
      </c>
      <c r="L26" s="24">
        <f>IF(OR(A26="",C26="",D26="",E26=""),"",IFERROR(J26/E26,0))</f>
        <v/>
      </c>
      <c r="M26" s="25">
        <f>IF(OR(A26="",C26="",D26="",E26=""),"",IFERROR(IF(C26="Revenus",IF(L26&gt;=0,"Conforme",IF(L26&gt;=-'Paramètres'!$B$8,"À surveiller","Défavorable")),IF(L26&lt;=0,"Conforme",IF(L26&lt;='Paramètres'!$B$8,"À surveiller","Défavorable"))),"À surveiller"))</f>
        <v/>
      </c>
      <c r="N26" s="21" t="n"/>
    </row>
    <row r="27">
      <c r="A27" s="19" t="n"/>
      <c r="B27" s="20">
        <f>IFERROR(MATCH(A27,'Paramètres'!$G$5:$G$16,0),"")</f>
        <v/>
      </c>
      <c r="C27" s="19" t="n"/>
      <c r="D27" s="21" t="n"/>
      <c r="E27" s="22" t="n"/>
      <c r="F27" s="23">
        <f>IF(OR(A27="",C27="",D27="",E27=""),"",IFERROR(SUMIFS('Transactions'!$J$5:$J$104,'Transactions'!$C$5:$C$104,B27,'Transactions'!$E$5:$E$104,C27,'Transactions'!$F$5:$F$104,D27,'Transactions'!$I$5:$I$104,"Réel"),0))</f>
        <v/>
      </c>
      <c r="G27" s="23">
        <f>IF(OR(A27="",C27="",D27="",E27=""),"",IFERROR(SUMIFS('Transactions'!$J$5:$J$104,'Transactions'!$C$5:$C$104,B27,'Transactions'!$E$5:$E$104,C27,'Transactions'!$F$5:$F$104,D27,'Transactions'!$I$5:$I$104,"Prévisionnel"),0))</f>
        <v/>
      </c>
      <c r="H27" s="23">
        <f>IF(OR(A27="",C27="",D27="",E27=""),"",IFERROR(F27+G27,0))</f>
        <v/>
      </c>
      <c r="I27" s="23">
        <f>IF(OR(A27="",C27="",D27="",E27=""),"",IFERROR(F27-E27,0))</f>
        <v/>
      </c>
      <c r="J27" s="23">
        <f>IF(OR(A27="",C27="",D27="",E27=""),"",IFERROR(H27-E27,0))</f>
        <v/>
      </c>
      <c r="K27" s="24">
        <f>IF(OR(A27="",C27="",D27="",E27=""),"",IFERROR(I27/E27,0))</f>
        <v/>
      </c>
      <c r="L27" s="24">
        <f>IF(OR(A27="",C27="",D27="",E27=""),"",IFERROR(J27/E27,0))</f>
        <v/>
      </c>
      <c r="M27" s="25">
        <f>IF(OR(A27="",C27="",D27="",E27=""),"",IFERROR(IF(C27="Revenus",IF(L27&gt;=0,"Conforme",IF(L27&gt;=-'Paramètres'!$B$8,"À surveiller","Défavorable")),IF(L27&lt;=0,"Conforme",IF(L27&lt;='Paramètres'!$B$8,"À surveiller","Défavorable"))),"À surveiller"))</f>
        <v/>
      </c>
      <c r="N27" s="21" t="n"/>
    </row>
    <row r="28">
      <c r="A28" s="19" t="n"/>
      <c r="B28" s="20">
        <f>IFERROR(MATCH(A28,'Paramètres'!$G$5:$G$16,0),"")</f>
        <v/>
      </c>
      <c r="C28" s="19" t="n"/>
      <c r="D28" s="21" t="n"/>
      <c r="E28" s="22" t="n"/>
      <c r="F28" s="23">
        <f>IF(OR(A28="",C28="",D28="",E28=""),"",IFERROR(SUMIFS('Transactions'!$J$5:$J$104,'Transactions'!$C$5:$C$104,B28,'Transactions'!$E$5:$E$104,C28,'Transactions'!$F$5:$F$104,D28,'Transactions'!$I$5:$I$104,"Réel"),0))</f>
        <v/>
      </c>
      <c r="G28" s="23">
        <f>IF(OR(A28="",C28="",D28="",E28=""),"",IFERROR(SUMIFS('Transactions'!$J$5:$J$104,'Transactions'!$C$5:$C$104,B28,'Transactions'!$E$5:$E$104,C28,'Transactions'!$F$5:$F$104,D28,'Transactions'!$I$5:$I$104,"Prévisionnel"),0))</f>
        <v/>
      </c>
      <c r="H28" s="23">
        <f>IF(OR(A28="",C28="",D28="",E28=""),"",IFERROR(F28+G28,0))</f>
        <v/>
      </c>
      <c r="I28" s="23">
        <f>IF(OR(A28="",C28="",D28="",E28=""),"",IFERROR(F28-E28,0))</f>
        <v/>
      </c>
      <c r="J28" s="23">
        <f>IF(OR(A28="",C28="",D28="",E28=""),"",IFERROR(H28-E28,0))</f>
        <v/>
      </c>
      <c r="K28" s="24">
        <f>IF(OR(A28="",C28="",D28="",E28=""),"",IFERROR(I28/E28,0))</f>
        <v/>
      </c>
      <c r="L28" s="24">
        <f>IF(OR(A28="",C28="",D28="",E28=""),"",IFERROR(J28/E28,0))</f>
        <v/>
      </c>
      <c r="M28" s="25">
        <f>IF(OR(A28="",C28="",D28="",E28=""),"",IFERROR(IF(C28="Revenus",IF(L28&gt;=0,"Conforme",IF(L28&gt;=-'Paramètres'!$B$8,"À surveiller","Défavorable")),IF(L28&lt;=0,"Conforme",IF(L28&lt;='Paramètres'!$B$8,"À surveiller","Défavorable"))),"À surveiller"))</f>
        <v/>
      </c>
      <c r="N28" s="21" t="n"/>
    </row>
    <row r="29">
      <c r="A29" s="19" t="n"/>
      <c r="B29" s="20">
        <f>IFERROR(MATCH(A29,'Paramètres'!$G$5:$G$16,0),"")</f>
        <v/>
      </c>
      <c r="C29" s="19" t="n"/>
      <c r="D29" s="21" t="n"/>
      <c r="E29" s="22" t="n"/>
      <c r="F29" s="23">
        <f>IF(OR(A29="",C29="",D29="",E29=""),"",IFERROR(SUMIFS('Transactions'!$J$5:$J$104,'Transactions'!$C$5:$C$104,B29,'Transactions'!$E$5:$E$104,C29,'Transactions'!$F$5:$F$104,D29,'Transactions'!$I$5:$I$104,"Réel"),0))</f>
        <v/>
      </c>
      <c r="G29" s="23">
        <f>IF(OR(A29="",C29="",D29="",E29=""),"",IFERROR(SUMIFS('Transactions'!$J$5:$J$104,'Transactions'!$C$5:$C$104,B29,'Transactions'!$E$5:$E$104,C29,'Transactions'!$F$5:$F$104,D29,'Transactions'!$I$5:$I$104,"Prévisionnel"),0))</f>
        <v/>
      </c>
      <c r="H29" s="23">
        <f>IF(OR(A29="",C29="",D29="",E29=""),"",IFERROR(F29+G29,0))</f>
        <v/>
      </c>
      <c r="I29" s="23">
        <f>IF(OR(A29="",C29="",D29="",E29=""),"",IFERROR(F29-E29,0))</f>
        <v/>
      </c>
      <c r="J29" s="23">
        <f>IF(OR(A29="",C29="",D29="",E29=""),"",IFERROR(H29-E29,0))</f>
        <v/>
      </c>
      <c r="K29" s="24">
        <f>IF(OR(A29="",C29="",D29="",E29=""),"",IFERROR(I29/E29,0))</f>
        <v/>
      </c>
      <c r="L29" s="24">
        <f>IF(OR(A29="",C29="",D29="",E29=""),"",IFERROR(J29/E29,0))</f>
        <v/>
      </c>
      <c r="M29" s="25">
        <f>IF(OR(A29="",C29="",D29="",E29=""),"",IFERROR(IF(C29="Revenus",IF(L29&gt;=0,"Conforme",IF(L29&gt;=-'Paramètres'!$B$8,"À surveiller","Défavorable")),IF(L29&lt;=0,"Conforme",IF(L29&lt;='Paramètres'!$B$8,"À surveiller","Défavorable"))),"À surveiller"))</f>
        <v/>
      </c>
      <c r="N29" s="21" t="n"/>
    </row>
    <row r="30">
      <c r="A30" s="19" t="n"/>
      <c r="B30" s="20">
        <f>IFERROR(MATCH(A30,'Paramètres'!$G$5:$G$16,0),"")</f>
        <v/>
      </c>
      <c r="C30" s="19" t="n"/>
      <c r="D30" s="21" t="n"/>
      <c r="E30" s="22" t="n"/>
      <c r="F30" s="23">
        <f>IF(OR(A30="",C30="",D30="",E30=""),"",IFERROR(SUMIFS('Transactions'!$J$5:$J$104,'Transactions'!$C$5:$C$104,B30,'Transactions'!$E$5:$E$104,C30,'Transactions'!$F$5:$F$104,D30,'Transactions'!$I$5:$I$104,"Réel"),0))</f>
        <v/>
      </c>
      <c r="G30" s="23">
        <f>IF(OR(A30="",C30="",D30="",E30=""),"",IFERROR(SUMIFS('Transactions'!$J$5:$J$104,'Transactions'!$C$5:$C$104,B30,'Transactions'!$E$5:$E$104,C30,'Transactions'!$F$5:$F$104,D30,'Transactions'!$I$5:$I$104,"Prévisionnel"),0))</f>
        <v/>
      </c>
      <c r="H30" s="23">
        <f>IF(OR(A30="",C30="",D30="",E30=""),"",IFERROR(F30+G30,0))</f>
        <v/>
      </c>
      <c r="I30" s="23">
        <f>IF(OR(A30="",C30="",D30="",E30=""),"",IFERROR(F30-E30,0))</f>
        <v/>
      </c>
      <c r="J30" s="23">
        <f>IF(OR(A30="",C30="",D30="",E30=""),"",IFERROR(H30-E30,0))</f>
        <v/>
      </c>
      <c r="K30" s="24">
        <f>IF(OR(A30="",C30="",D30="",E30=""),"",IFERROR(I30/E30,0))</f>
        <v/>
      </c>
      <c r="L30" s="24">
        <f>IF(OR(A30="",C30="",D30="",E30=""),"",IFERROR(J30/E30,0))</f>
        <v/>
      </c>
      <c r="M30" s="25">
        <f>IF(OR(A30="",C30="",D30="",E30=""),"",IFERROR(IF(C30="Revenus",IF(L30&gt;=0,"Conforme",IF(L30&gt;=-'Paramètres'!$B$8,"À surveiller","Défavorable")),IF(L30&lt;=0,"Conforme",IF(L30&lt;='Paramètres'!$B$8,"À surveiller","Défavorable"))),"À surveiller"))</f>
        <v/>
      </c>
      <c r="N30" s="21" t="n"/>
    </row>
    <row r="31">
      <c r="A31" s="19" t="n"/>
      <c r="B31" s="20">
        <f>IFERROR(MATCH(A31,'Paramètres'!$G$5:$G$16,0),"")</f>
        <v/>
      </c>
      <c r="C31" s="19" t="n"/>
      <c r="D31" s="21" t="n"/>
      <c r="E31" s="22" t="n"/>
      <c r="F31" s="23">
        <f>IF(OR(A31="",C31="",D31="",E31=""),"",IFERROR(SUMIFS('Transactions'!$J$5:$J$104,'Transactions'!$C$5:$C$104,B31,'Transactions'!$E$5:$E$104,C31,'Transactions'!$F$5:$F$104,D31,'Transactions'!$I$5:$I$104,"Réel"),0))</f>
        <v/>
      </c>
      <c r="G31" s="23">
        <f>IF(OR(A31="",C31="",D31="",E31=""),"",IFERROR(SUMIFS('Transactions'!$J$5:$J$104,'Transactions'!$C$5:$C$104,B31,'Transactions'!$E$5:$E$104,C31,'Transactions'!$F$5:$F$104,D31,'Transactions'!$I$5:$I$104,"Prévisionnel"),0))</f>
        <v/>
      </c>
      <c r="H31" s="23">
        <f>IF(OR(A31="",C31="",D31="",E31=""),"",IFERROR(F31+G31,0))</f>
        <v/>
      </c>
      <c r="I31" s="23">
        <f>IF(OR(A31="",C31="",D31="",E31=""),"",IFERROR(F31-E31,0))</f>
        <v/>
      </c>
      <c r="J31" s="23">
        <f>IF(OR(A31="",C31="",D31="",E31=""),"",IFERROR(H31-E31,0))</f>
        <v/>
      </c>
      <c r="K31" s="24">
        <f>IF(OR(A31="",C31="",D31="",E31=""),"",IFERROR(I31/E31,0))</f>
        <v/>
      </c>
      <c r="L31" s="24">
        <f>IF(OR(A31="",C31="",D31="",E31=""),"",IFERROR(J31/E31,0))</f>
        <v/>
      </c>
      <c r="M31" s="25">
        <f>IF(OR(A31="",C31="",D31="",E31=""),"",IFERROR(IF(C31="Revenus",IF(L31&gt;=0,"Conforme",IF(L31&gt;=-'Paramètres'!$B$8,"À surveiller","Défavorable")),IF(L31&lt;=0,"Conforme",IF(L31&lt;='Paramètres'!$B$8,"À surveiller","Défavorable"))),"À surveiller"))</f>
        <v/>
      </c>
      <c r="N31" s="21" t="n"/>
    </row>
    <row r="32">
      <c r="A32" s="19" t="n"/>
      <c r="B32" s="20">
        <f>IFERROR(MATCH(A32,'Paramètres'!$G$5:$G$16,0),"")</f>
        <v/>
      </c>
      <c r="C32" s="19" t="n"/>
      <c r="D32" s="21" t="n"/>
      <c r="E32" s="22" t="n"/>
      <c r="F32" s="23">
        <f>IF(OR(A32="",C32="",D32="",E32=""),"",IFERROR(SUMIFS('Transactions'!$J$5:$J$104,'Transactions'!$C$5:$C$104,B32,'Transactions'!$E$5:$E$104,C32,'Transactions'!$F$5:$F$104,D32,'Transactions'!$I$5:$I$104,"Réel"),0))</f>
        <v/>
      </c>
      <c r="G32" s="23">
        <f>IF(OR(A32="",C32="",D32="",E32=""),"",IFERROR(SUMIFS('Transactions'!$J$5:$J$104,'Transactions'!$C$5:$C$104,B32,'Transactions'!$E$5:$E$104,C32,'Transactions'!$F$5:$F$104,D32,'Transactions'!$I$5:$I$104,"Prévisionnel"),0))</f>
        <v/>
      </c>
      <c r="H32" s="23">
        <f>IF(OR(A32="",C32="",D32="",E32=""),"",IFERROR(F32+G32,0))</f>
        <v/>
      </c>
      <c r="I32" s="23">
        <f>IF(OR(A32="",C32="",D32="",E32=""),"",IFERROR(F32-E32,0))</f>
        <v/>
      </c>
      <c r="J32" s="23">
        <f>IF(OR(A32="",C32="",D32="",E32=""),"",IFERROR(H32-E32,0))</f>
        <v/>
      </c>
      <c r="K32" s="24">
        <f>IF(OR(A32="",C32="",D32="",E32=""),"",IFERROR(I32/E32,0))</f>
        <v/>
      </c>
      <c r="L32" s="24">
        <f>IF(OR(A32="",C32="",D32="",E32=""),"",IFERROR(J32/E32,0))</f>
        <v/>
      </c>
      <c r="M32" s="25">
        <f>IF(OR(A32="",C32="",D32="",E32=""),"",IFERROR(IF(C32="Revenus",IF(L32&gt;=0,"Conforme",IF(L32&gt;=-'Paramètres'!$B$8,"À surveiller","Défavorable")),IF(L32&lt;=0,"Conforme",IF(L32&lt;='Paramètres'!$B$8,"À surveiller","Défavorable"))),"À surveiller"))</f>
        <v/>
      </c>
      <c r="N32" s="21" t="n"/>
    </row>
    <row r="33">
      <c r="A33" s="19" t="n"/>
      <c r="B33" s="20">
        <f>IFERROR(MATCH(A33,'Paramètres'!$G$5:$G$16,0),"")</f>
        <v/>
      </c>
      <c r="C33" s="19" t="n"/>
      <c r="D33" s="21" t="n"/>
      <c r="E33" s="22" t="n"/>
      <c r="F33" s="23">
        <f>IF(OR(A33="",C33="",D33="",E33=""),"",IFERROR(SUMIFS('Transactions'!$J$5:$J$104,'Transactions'!$C$5:$C$104,B33,'Transactions'!$E$5:$E$104,C33,'Transactions'!$F$5:$F$104,D33,'Transactions'!$I$5:$I$104,"Réel"),0))</f>
        <v/>
      </c>
      <c r="G33" s="23">
        <f>IF(OR(A33="",C33="",D33="",E33=""),"",IFERROR(SUMIFS('Transactions'!$J$5:$J$104,'Transactions'!$C$5:$C$104,B33,'Transactions'!$E$5:$E$104,C33,'Transactions'!$F$5:$F$104,D33,'Transactions'!$I$5:$I$104,"Prévisionnel"),0))</f>
        <v/>
      </c>
      <c r="H33" s="23">
        <f>IF(OR(A33="",C33="",D33="",E33=""),"",IFERROR(F33+G33,0))</f>
        <v/>
      </c>
      <c r="I33" s="23">
        <f>IF(OR(A33="",C33="",D33="",E33=""),"",IFERROR(F33-E33,0))</f>
        <v/>
      </c>
      <c r="J33" s="23">
        <f>IF(OR(A33="",C33="",D33="",E33=""),"",IFERROR(H33-E33,0))</f>
        <v/>
      </c>
      <c r="K33" s="24">
        <f>IF(OR(A33="",C33="",D33="",E33=""),"",IFERROR(I33/E33,0))</f>
        <v/>
      </c>
      <c r="L33" s="24">
        <f>IF(OR(A33="",C33="",D33="",E33=""),"",IFERROR(J33/E33,0))</f>
        <v/>
      </c>
      <c r="M33" s="25">
        <f>IF(OR(A33="",C33="",D33="",E33=""),"",IFERROR(IF(C33="Revenus",IF(L33&gt;=0,"Conforme",IF(L33&gt;=-'Paramètres'!$B$8,"À surveiller","Défavorable")),IF(L33&lt;=0,"Conforme",IF(L33&lt;='Paramètres'!$B$8,"À surveiller","Défavorable"))),"À surveiller"))</f>
        <v/>
      </c>
      <c r="N33" s="21" t="n"/>
    </row>
    <row r="34">
      <c r="A34" s="19" t="n"/>
      <c r="B34" s="20">
        <f>IFERROR(MATCH(A34,'Paramètres'!$G$5:$G$16,0),"")</f>
        <v/>
      </c>
      <c r="C34" s="19" t="n"/>
      <c r="D34" s="21" t="n"/>
      <c r="E34" s="22" t="n"/>
      <c r="F34" s="23">
        <f>IF(OR(A34="",C34="",D34="",E34=""),"",IFERROR(SUMIFS('Transactions'!$J$5:$J$104,'Transactions'!$C$5:$C$104,B34,'Transactions'!$E$5:$E$104,C34,'Transactions'!$F$5:$F$104,D34,'Transactions'!$I$5:$I$104,"Réel"),0))</f>
        <v/>
      </c>
      <c r="G34" s="23">
        <f>IF(OR(A34="",C34="",D34="",E34=""),"",IFERROR(SUMIFS('Transactions'!$J$5:$J$104,'Transactions'!$C$5:$C$104,B34,'Transactions'!$E$5:$E$104,C34,'Transactions'!$F$5:$F$104,D34,'Transactions'!$I$5:$I$104,"Prévisionnel"),0))</f>
        <v/>
      </c>
      <c r="H34" s="23">
        <f>IF(OR(A34="",C34="",D34="",E34=""),"",IFERROR(F34+G34,0))</f>
        <v/>
      </c>
      <c r="I34" s="23">
        <f>IF(OR(A34="",C34="",D34="",E34=""),"",IFERROR(F34-E34,0))</f>
        <v/>
      </c>
      <c r="J34" s="23">
        <f>IF(OR(A34="",C34="",D34="",E34=""),"",IFERROR(H34-E34,0))</f>
        <v/>
      </c>
      <c r="K34" s="24">
        <f>IF(OR(A34="",C34="",D34="",E34=""),"",IFERROR(I34/E34,0))</f>
        <v/>
      </c>
      <c r="L34" s="24">
        <f>IF(OR(A34="",C34="",D34="",E34=""),"",IFERROR(J34/E34,0))</f>
        <v/>
      </c>
      <c r="M34" s="25">
        <f>IF(OR(A34="",C34="",D34="",E34=""),"",IFERROR(IF(C34="Revenus",IF(L34&gt;=0,"Conforme",IF(L34&gt;=-'Paramètres'!$B$8,"À surveiller","Défavorable")),IF(L34&lt;=0,"Conforme",IF(L34&lt;='Paramètres'!$B$8,"À surveiller","Défavorable"))),"À surveiller"))</f>
        <v/>
      </c>
      <c r="N34" s="21" t="n"/>
    </row>
    <row r="35">
      <c r="A35" s="19" t="n"/>
      <c r="B35" s="20">
        <f>IFERROR(MATCH(A35,'Paramètres'!$G$5:$G$16,0),"")</f>
        <v/>
      </c>
      <c r="C35" s="19" t="n"/>
      <c r="D35" s="21" t="n"/>
      <c r="E35" s="22" t="n"/>
      <c r="F35" s="23">
        <f>IF(OR(A35="",C35="",D35="",E35=""),"",IFERROR(SUMIFS('Transactions'!$J$5:$J$104,'Transactions'!$C$5:$C$104,B35,'Transactions'!$E$5:$E$104,C35,'Transactions'!$F$5:$F$104,D35,'Transactions'!$I$5:$I$104,"Réel"),0))</f>
        <v/>
      </c>
      <c r="G35" s="23">
        <f>IF(OR(A35="",C35="",D35="",E35=""),"",IFERROR(SUMIFS('Transactions'!$J$5:$J$104,'Transactions'!$C$5:$C$104,B35,'Transactions'!$E$5:$E$104,C35,'Transactions'!$F$5:$F$104,D35,'Transactions'!$I$5:$I$104,"Prévisionnel"),0))</f>
        <v/>
      </c>
      <c r="H35" s="23">
        <f>IF(OR(A35="",C35="",D35="",E35=""),"",IFERROR(F35+G35,0))</f>
        <v/>
      </c>
      <c r="I35" s="23">
        <f>IF(OR(A35="",C35="",D35="",E35=""),"",IFERROR(F35-E35,0))</f>
        <v/>
      </c>
      <c r="J35" s="23">
        <f>IF(OR(A35="",C35="",D35="",E35=""),"",IFERROR(H35-E35,0))</f>
        <v/>
      </c>
      <c r="K35" s="24">
        <f>IF(OR(A35="",C35="",D35="",E35=""),"",IFERROR(I35/E35,0))</f>
        <v/>
      </c>
      <c r="L35" s="24">
        <f>IF(OR(A35="",C35="",D35="",E35=""),"",IFERROR(J35/E35,0))</f>
        <v/>
      </c>
      <c r="M35" s="25">
        <f>IF(OR(A35="",C35="",D35="",E35=""),"",IFERROR(IF(C35="Revenus",IF(L35&gt;=0,"Conforme",IF(L35&gt;=-'Paramètres'!$B$8,"À surveiller","Défavorable")),IF(L35&lt;=0,"Conforme",IF(L35&lt;='Paramètres'!$B$8,"À surveiller","Défavorable"))),"À surveiller"))</f>
        <v/>
      </c>
      <c r="N35" s="21" t="n"/>
    </row>
    <row r="36">
      <c r="A36" s="19" t="n"/>
      <c r="B36" s="20">
        <f>IFERROR(MATCH(A36,'Paramètres'!$G$5:$G$16,0),"")</f>
        <v/>
      </c>
      <c r="C36" s="19" t="n"/>
      <c r="D36" s="21" t="n"/>
      <c r="E36" s="22" t="n"/>
      <c r="F36" s="23">
        <f>IF(OR(A36="",C36="",D36="",E36=""),"",IFERROR(SUMIFS('Transactions'!$J$5:$J$104,'Transactions'!$C$5:$C$104,B36,'Transactions'!$E$5:$E$104,C36,'Transactions'!$F$5:$F$104,D36,'Transactions'!$I$5:$I$104,"Réel"),0))</f>
        <v/>
      </c>
      <c r="G36" s="23">
        <f>IF(OR(A36="",C36="",D36="",E36=""),"",IFERROR(SUMIFS('Transactions'!$J$5:$J$104,'Transactions'!$C$5:$C$104,B36,'Transactions'!$E$5:$E$104,C36,'Transactions'!$F$5:$F$104,D36,'Transactions'!$I$5:$I$104,"Prévisionnel"),0))</f>
        <v/>
      </c>
      <c r="H36" s="23">
        <f>IF(OR(A36="",C36="",D36="",E36=""),"",IFERROR(F36+G36,0))</f>
        <v/>
      </c>
      <c r="I36" s="23">
        <f>IF(OR(A36="",C36="",D36="",E36=""),"",IFERROR(F36-E36,0))</f>
        <v/>
      </c>
      <c r="J36" s="23">
        <f>IF(OR(A36="",C36="",D36="",E36=""),"",IFERROR(H36-E36,0))</f>
        <v/>
      </c>
      <c r="K36" s="24">
        <f>IF(OR(A36="",C36="",D36="",E36=""),"",IFERROR(I36/E36,0))</f>
        <v/>
      </c>
      <c r="L36" s="24">
        <f>IF(OR(A36="",C36="",D36="",E36=""),"",IFERROR(J36/E36,0))</f>
        <v/>
      </c>
      <c r="M36" s="25">
        <f>IF(OR(A36="",C36="",D36="",E36=""),"",IFERROR(IF(C36="Revenus",IF(L36&gt;=0,"Conforme",IF(L36&gt;=-'Paramètres'!$B$8,"À surveiller","Défavorable")),IF(L36&lt;=0,"Conforme",IF(L36&lt;='Paramètres'!$B$8,"À surveiller","Défavorable"))),"À surveiller"))</f>
        <v/>
      </c>
      <c r="N36" s="21" t="n"/>
    </row>
    <row r="37">
      <c r="A37" s="19" t="n"/>
      <c r="B37" s="20">
        <f>IFERROR(MATCH(A37,'Paramètres'!$G$5:$G$16,0),"")</f>
        <v/>
      </c>
      <c r="C37" s="19" t="n"/>
      <c r="D37" s="21" t="n"/>
      <c r="E37" s="22" t="n"/>
      <c r="F37" s="23">
        <f>IF(OR(A37="",C37="",D37="",E37=""),"",IFERROR(SUMIFS('Transactions'!$J$5:$J$104,'Transactions'!$C$5:$C$104,B37,'Transactions'!$E$5:$E$104,C37,'Transactions'!$F$5:$F$104,D37,'Transactions'!$I$5:$I$104,"Réel"),0))</f>
        <v/>
      </c>
      <c r="G37" s="23">
        <f>IF(OR(A37="",C37="",D37="",E37=""),"",IFERROR(SUMIFS('Transactions'!$J$5:$J$104,'Transactions'!$C$5:$C$104,B37,'Transactions'!$E$5:$E$104,C37,'Transactions'!$F$5:$F$104,D37,'Transactions'!$I$5:$I$104,"Prévisionnel"),0))</f>
        <v/>
      </c>
      <c r="H37" s="23">
        <f>IF(OR(A37="",C37="",D37="",E37=""),"",IFERROR(F37+G37,0))</f>
        <v/>
      </c>
      <c r="I37" s="23">
        <f>IF(OR(A37="",C37="",D37="",E37=""),"",IFERROR(F37-E37,0))</f>
        <v/>
      </c>
      <c r="J37" s="23">
        <f>IF(OR(A37="",C37="",D37="",E37=""),"",IFERROR(H37-E37,0))</f>
        <v/>
      </c>
      <c r="K37" s="24">
        <f>IF(OR(A37="",C37="",D37="",E37=""),"",IFERROR(I37/E37,0))</f>
        <v/>
      </c>
      <c r="L37" s="24">
        <f>IF(OR(A37="",C37="",D37="",E37=""),"",IFERROR(J37/E37,0))</f>
        <v/>
      </c>
      <c r="M37" s="25">
        <f>IF(OR(A37="",C37="",D37="",E37=""),"",IFERROR(IF(C37="Revenus",IF(L37&gt;=0,"Conforme",IF(L37&gt;=-'Paramètres'!$B$8,"À surveiller","Défavorable")),IF(L37&lt;=0,"Conforme",IF(L37&lt;='Paramètres'!$B$8,"À surveiller","Défavorable"))),"À surveiller"))</f>
        <v/>
      </c>
      <c r="N37" s="21" t="n"/>
    </row>
    <row r="38">
      <c r="A38" s="19" t="n"/>
      <c r="B38" s="20">
        <f>IFERROR(MATCH(A38,'Paramètres'!$G$5:$G$16,0),"")</f>
        <v/>
      </c>
      <c r="C38" s="19" t="n"/>
      <c r="D38" s="21" t="n"/>
      <c r="E38" s="22" t="n"/>
      <c r="F38" s="23">
        <f>IF(OR(A38="",C38="",D38="",E38=""),"",IFERROR(SUMIFS('Transactions'!$J$5:$J$104,'Transactions'!$C$5:$C$104,B38,'Transactions'!$E$5:$E$104,C38,'Transactions'!$F$5:$F$104,D38,'Transactions'!$I$5:$I$104,"Réel"),0))</f>
        <v/>
      </c>
      <c r="G38" s="23">
        <f>IF(OR(A38="",C38="",D38="",E38=""),"",IFERROR(SUMIFS('Transactions'!$J$5:$J$104,'Transactions'!$C$5:$C$104,B38,'Transactions'!$E$5:$E$104,C38,'Transactions'!$F$5:$F$104,D38,'Transactions'!$I$5:$I$104,"Prévisionnel"),0))</f>
        <v/>
      </c>
      <c r="H38" s="23">
        <f>IF(OR(A38="",C38="",D38="",E38=""),"",IFERROR(F38+G38,0))</f>
        <v/>
      </c>
      <c r="I38" s="23">
        <f>IF(OR(A38="",C38="",D38="",E38=""),"",IFERROR(F38-E38,0))</f>
        <v/>
      </c>
      <c r="J38" s="23">
        <f>IF(OR(A38="",C38="",D38="",E38=""),"",IFERROR(H38-E38,0))</f>
        <v/>
      </c>
      <c r="K38" s="24">
        <f>IF(OR(A38="",C38="",D38="",E38=""),"",IFERROR(I38/E38,0))</f>
        <v/>
      </c>
      <c r="L38" s="24">
        <f>IF(OR(A38="",C38="",D38="",E38=""),"",IFERROR(J38/E38,0))</f>
        <v/>
      </c>
      <c r="M38" s="25">
        <f>IF(OR(A38="",C38="",D38="",E38=""),"",IFERROR(IF(C38="Revenus",IF(L38&gt;=0,"Conforme",IF(L38&gt;=-'Paramètres'!$B$8,"À surveiller","Défavorable")),IF(L38&lt;=0,"Conforme",IF(L38&lt;='Paramètres'!$B$8,"À surveiller","Défavorable"))),"À surveiller"))</f>
        <v/>
      </c>
      <c r="N38" s="21" t="n"/>
    </row>
    <row r="39">
      <c r="A39" s="19" t="n"/>
      <c r="B39" s="20">
        <f>IFERROR(MATCH(A39,'Paramètres'!$G$5:$G$16,0),"")</f>
        <v/>
      </c>
      <c r="C39" s="19" t="n"/>
      <c r="D39" s="21" t="n"/>
      <c r="E39" s="22" t="n"/>
      <c r="F39" s="23">
        <f>IF(OR(A39="",C39="",D39="",E39=""),"",IFERROR(SUMIFS('Transactions'!$J$5:$J$104,'Transactions'!$C$5:$C$104,B39,'Transactions'!$E$5:$E$104,C39,'Transactions'!$F$5:$F$104,D39,'Transactions'!$I$5:$I$104,"Réel"),0))</f>
        <v/>
      </c>
      <c r="G39" s="23">
        <f>IF(OR(A39="",C39="",D39="",E39=""),"",IFERROR(SUMIFS('Transactions'!$J$5:$J$104,'Transactions'!$C$5:$C$104,B39,'Transactions'!$E$5:$E$104,C39,'Transactions'!$F$5:$F$104,D39,'Transactions'!$I$5:$I$104,"Prévisionnel"),0))</f>
        <v/>
      </c>
      <c r="H39" s="23">
        <f>IF(OR(A39="",C39="",D39="",E39=""),"",IFERROR(F39+G39,0))</f>
        <v/>
      </c>
      <c r="I39" s="23">
        <f>IF(OR(A39="",C39="",D39="",E39=""),"",IFERROR(F39-E39,0))</f>
        <v/>
      </c>
      <c r="J39" s="23">
        <f>IF(OR(A39="",C39="",D39="",E39=""),"",IFERROR(H39-E39,0))</f>
        <v/>
      </c>
      <c r="K39" s="24">
        <f>IF(OR(A39="",C39="",D39="",E39=""),"",IFERROR(I39/E39,0))</f>
        <v/>
      </c>
      <c r="L39" s="24">
        <f>IF(OR(A39="",C39="",D39="",E39=""),"",IFERROR(J39/E39,0))</f>
        <v/>
      </c>
      <c r="M39" s="25">
        <f>IF(OR(A39="",C39="",D39="",E39=""),"",IFERROR(IF(C39="Revenus",IF(L39&gt;=0,"Conforme",IF(L39&gt;=-'Paramètres'!$B$8,"À surveiller","Défavorable")),IF(L39&lt;=0,"Conforme",IF(L39&lt;='Paramètres'!$B$8,"À surveiller","Défavorable"))),"À surveiller"))</f>
        <v/>
      </c>
      <c r="N39" s="21" t="n"/>
    </row>
    <row r="40">
      <c r="A40" s="19" t="n"/>
      <c r="B40" s="20">
        <f>IFERROR(MATCH(A40,'Paramètres'!$G$5:$G$16,0),"")</f>
        <v/>
      </c>
      <c r="C40" s="19" t="n"/>
      <c r="D40" s="21" t="n"/>
      <c r="E40" s="22" t="n"/>
      <c r="F40" s="23">
        <f>IF(OR(A40="",C40="",D40="",E40=""),"",IFERROR(SUMIFS('Transactions'!$J$5:$J$104,'Transactions'!$C$5:$C$104,B40,'Transactions'!$E$5:$E$104,C40,'Transactions'!$F$5:$F$104,D40,'Transactions'!$I$5:$I$104,"Réel"),0))</f>
        <v/>
      </c>
      <c r="G40" s="23">
        <f>IF(OR(A40="",C40="",D40="",E40=""),"",IFERROR(SUMIFS('Transactions'!$J$5:$J$104,'Transactions'!$C$5:$C$104,B40,'Transactions'!$E$5:$E$104,C40,'Transactions'!$F$5:$F$104,D40,'Transactions'!$I$5:$I$104,"Prévisionnel"),0))</f>
        <v/>
      </c>
      <c r="H40" s="23">
        <f>IF(OR(A40="",C40="",D40="",E40=""),"",IFERROR(F40+G40,0))</f>
        <v/>
      </c>
      <c r="I40" s="23">
        <f>IF(OR(A40="",C40="",D40="",E40=""),"",IFERROR(F40-E40,0))</f>
        <v/>
      </c>
      <c r="J40" s="23">
        <f>IF(OR(A40="",C40="",D40="",E40=""),"",IFERROR(H40-E40,0))</f>
        <v/>
      </c>
      <c r="K40" s="24">
        <f>IF(OR(A40="",C40="",D40="",E40=""),"",IFERROR(I40/E40,0))</f>
        <v/>
      </c>
      <c r="L40" s="24">
        <f>IF(OR(A40="",C40="",D40="",E40=""),"",IFERROR(J40/E40,0))</f>
        <v/>
      </c>
      <c r="M40" s="25">
        <f>IF(OR(A40="",C40="",D40="",E40=""),"",IFERROR(IF(C40="Revenus",IF(L40&gt;=0,"Conforme",IF(L40&gt;=-'Paramètres'!$B$8,"À surveiller","Défavorable")),IF(L40&lt;=0,"Conforme",IF(L40&lt;='Paramètres'!$B$8,"À surveiller","Défavorable"))),"À surveiller"))</f>
        <v/>
      </c>
      <c r="N40" s="21" t="n"/>
    </row>
    <row r="41">
      <c r="A41" s="19" t="n"/>
      <c r="B41" s="20">
        <f>IFERROR(MATCH(A41,'Paramètres'!$G$5:$G$16,0),"")</f>
        <v/>
      </c>
      <c r="C41" s="19" t="n"/>
      <c r="D41" s="21" t="n"/>
      <c r="E41" s="22" t="n"/>
      <c r="F41" s="23">
        <f>IF(OR(A41="",C41="",D41="",E41=""),"",IFERROR(SUMIFS('Transactions'!$J$5:$J$104,'Transactions'!$C$5:$C$104,B41,'Transactions'!$E$5:$E$104,C41,'Transactions'!$F$5:$F$104,D41,'Transactions'!$I$5:$I$104,"Réel"),0))</f>
        <v/>
      </c>
      <c r="G41" s="23">
        <f>IF(OR(A41="",C41="",D41="",E41=""),"",IFERROR(SUMIFS('Transactions'!$J$5:$J$104,'Transactions'!$C$5:$C$104,B41,'Transactions'!$E$5:$E$104,C41,'Transactions'!$F$5:$F$104,D41,'Transactions'!$I$5:$I$104,"Prévisionnel"),0))</f>
        <v/>
      </c>
      <c r="H41" s="23">
        <f>IF(OR(A41="",C41="",D41="",E41=""),"",IFERROR(F41+G41,0))</f>
        <v/>
      </c>
      <c r="I41" s="23">
        <f>IF(OR(A41="",C41="",D41="",E41=""),"",IFERROR(F41-E41,0))</f>
        <v/>
      </c>
      <c r="J41" s="23">
        <f>IF(OR(A41="",C41="",D41="",E41=""),"",IFERROR(H41-E41,0))</f>
        <v/>
      </c>
      <c r="K41" s="24">
        <f>IF(OR(A41="",C41="",D41="",E41=""),"",IFERROR(I41/E41,0))</f>
        <v/>
      </c>
      <c r="L41" s="24">
        <f>IF(OR(A41="",C41="",D41="",E41=""),"",IFERROR(J41/E41,0))</f>
        <v/>
      </c>
      <c r="M41" s="25">
        <f>IF(OR(A41="",C41="",D41="",E41=""),"",IFERROR(IF(C41="Revenus",IF(L41&gt;=0,"Conforme",IF(L41&gt;=-'Paramètres'!$B$8,"À surveiller","Défavorable")),IF(L41&lt;=0,"Conforme",IF(L41&lt;='Paramètres'!$B$8,"À surveiller","Défavorable"))),"À surveiller"))</f>
        <v/>
      </c>
      <c r="N41" s="21" t="n"/>
    </row>
    <row r="42">
      <c r="A42" s="19" t="n"/>
      <c r="B42" s="20">
        <f>IFERROR(MATCH(A42,'Paramètres'!$G$5:$G$16,0),"")</f>
        <v/>
      </c>
      <c r="C42" s="19" t="n"/>
      <c r="D42" s="21" t="n"/>
      <c r="E42" s="22" t="n"/>
      <c r="F42" s="23">
        <f>IF(OR(A42="",C42="",D42="",E42=""),"",IFERROR(SUMIFS('Transactions'!$J$5:$J$104,'Transactions'!$C$5:$C$104,B42,'Transactions'!$E$5:$E$104,C42,'Transactions'!$F$5:$F$104,D42,'Transactions'!$I$5:$I$104,"Réel"),0))</f>
        <v/>
      </c>
      <c r="G42" s="23">
        <f>IF(OR(A42="",C42="",D42="",E42=""),"",IFERROR(SUMIFS('Transactions'!$J$5:$J$104,'Transactions'!$C$5:$C$104,B42,'Transactions'!$E$5:$E$104,C42,'Transactions'!$F$5:$F$104,D42,'Transactions'!$I$5:$I$104,"Prévisionnel"),0))</f>
        <v/>
      </c>
      <c r="H42" s="23">
        <f>IF(OR(A42="",C42="",D42="",E42=""),"",IFERROR(F42+G42,0))</f>
        <v/>
      </c>
      <c r="I42" s="23">
        <f>IF(OR(A42="",C42="",D42="",E42=""),"",IFERROR(F42-E42,0))</f>
        <v/>
      </c>
      <c r="J42" s="23">
        <f>IF(OR(A42="",C42="",D42="",E42=""),"",IFERROR(H42-E42,0))</f>
        <v/>
      </c>
      <c r="K42" s="24">
        <f>IF(OR(A42="",C42="",D42="",E42=""),"",IFERROR(I42/E42,0))</f>
        <v/>
      </c>
      <c r="L42" s="24">
        <f>IF(OR(A42="",C42="",D42="",E42=""),"",IFERROR(J42/E42,0))</f>
        <v/>
      </c>
      <c r="M42" s="25">
        <f>IF(OR(A42="",C42="",D42="",E42=""),"",IFERROR(IF(C42="Revenus",IF(L42&gt;=0,"Conforme",IF(L42&gt;=-'Paramètres'!$B$8,"À surveiller","Défavorable")),IF(L42&lt;=0,"Conforme",IF(L42&lt;='Paramètres'!$B$8,"À surveiller","Défavorable"))),"À surveiller"))</f>
        <v/>
      </c>
      <c r="N42" s="21" t="n"/>
    </row>
    <row r="43">
      <c r="A43" s="19" t="n"/>
      <c r="B43" s="20">
        <f>IFERROR(MATCH(A43,'Paramètres'!$G$5:$G$16,0),"")</f>
        <v/>
      </c>
      <c r="C43" s="19" t="n"/>
      <c r="D43" s="21" t="n"/>
      <c r="E43" s="22" t="n"/>
      <c r="F43" s="23">
        <f>IF(OR(A43="",C43="",D43="",E43=""),"",IFERROR(SUMIFS('Transactions'!$J$5:$J$104,'Transactions'!$C$5:$C$104,B43,'Transactions'!$E$5:$E$104,C43,'Transactions'!$F$5:$F$104,D43,'Transactions'!$I$5:$I$104,"Réel"),0))</f>
        <v/>
      </c>
      <c r="G43" s="23">
        <f>IF(OR(A43="",C43="",D43="",E43=""),"",IFERROR(SUMIFS('Transactions'!$J$5:$J$104,'Transactions'!$C$5:$C$104,B43,'Transactions'!$E$5:$E$104,C43,'Transactions'!$F$5:$F$104,D43,'Transactions'!$I$5:$I$104,"Prévisionnel"),0))</f>
        <v/>
      </c>
      <c r="H43" s="23">
        <f>IF(OR(A43="",C43="",D43="",E43=""),"",IFERROR(F43+G43,0))</f>
        <v/>
      </c>
      <c r="I43" s="23">
        <f>IF(OR(A43="",C43="",D43="",E43=""),"",IFERROR(F43-E43,0))</f>
        <v/>
      </c>
      <c r="J43" s="23">
        <f>IF(OR(A43="",C43="",D43="",E43=""),"",IFERROR(H43-E43,0))</f>
        <v/>
      </c>
      <c r="K43" s="24">
        <f>IF(OR(A43="",C43="",D43="",E43=""),"",IFERROR(I43/E43,0))</f>
        <v/>
      </c>
      <c r="L43" s="24">
        <f>IF(OR(A43="",C43="",D43="",E43=""),"",IFERROR(J43/E43,0))</f>
        <v/>
      </c>
      <c r="M43" s="25">
        <f>IF(OR(A43="",C43="",D43="",E43=""),"",IFERROR(IF(C43="Revenus",IF(L43&gt;=0,"Conforme",IF(L43&gt;=-'Paramètres'!$B$8,"À surveiller","Défavorable")),IF(L43&lt;=0,"Conforme",IF(L43&lt;='Paramètres'!$B$8,"À surveiller","Défavorable"))),"À surveiller"))</f>
        <v/>
      </c>
      <c r="N43" s="21" t="n"/>
    </row>
    <row r="44">
      <c r="A44" s="19" t="n"/>
      <c r="B44" s="20">
        <f>IFERROR(MATCH(A44,'Paramètres'!$G$5:$G$16,0),"")</f>
        <v/>
      </c>
      <c r="C44" s="19" t="n"/>
      <c r="D44" s="21" t="n"/>
      <c r="E44" s="22" t="n"/>
      <c r="F44" s="23">
        <f>IF(OR(A44="",C44="",D44="",E44=""),"",IFERROR(SUMIFS('Transactions'!$J$5:$J$104,'Transactions'!$C$5:$C$104,B44,'Transactions'!$E$5:$E$104,C44,'Transactions'!$F$5:$F$104,D44,'Transactions'!$I$5:$I$104,"Réel"),0))</f>
        <v/>
      </c>
      <c r="G44" s="23">
        <f>IF(OR(A44="",C44="",D44="",E44=""),"",IFERROR(SUMIFS('Transactions'!$J$5:$J$104,'Transactions'!$C$5:$C$104,B44,'Transactions'!$E$5:$E$104,C44,'Transactions'!$F$5:$F$104,D44,'Transactions'!$I$5:$I$104,"Prévisionnel"),0))</f>
        <v/>
      </c>
      <c r="H44" s="23">
        <f>IF(OR(A44="",C44="",D44="",E44=""),"",IFERROR(F44+G44,0))</f>
        <v/>
      </c>
      <c r="I44" s="23">
        <f>IF(OR(A44="",C44="",D44="",E44=""),"",IFERROR(F44-E44,0))</f>
        <v/>
      </c>
      <c r="J44" s="23">
        <f>IF(OR(A44="",C44="",D44="",E44=""),"",IFERROR(H44-E44,0))</f>
        <v/>
      </c>
      <c r="K44" s="24">
        <f>IF(OR(A44="",C44="",D44="",E44=""),"",IFERROR(I44/E44,0))</f>
        <v/>
      </c>
      <c r="L44" s="24">
        <f>IF(OR(A44="",C44="",D44="",E44=""),"",IFERROR(J44/E44,0))</f>
        <v/>
      </c>
      <c r="M44" s="25">
        <f>IF(OR(A44="",C44="",D44="",E44=""),"",IFERROR(IF(C44="Revenus",IF(L44&gt;=0,"Conforme",IF(L44&gt;=-'Paramètres'!$B$8,"À surveiller","Défavorable")),IF(L44&lt;=0,"Conforme",IF(L44&lt;='Paramètres'!$B$8,"À surveiller","Défavorable"))),"À surveiller"))</f>
        <v/>
      </c>
      <c r="N44" s="21" t="n"/>
    </row>
    <row r="45">
      <c r="A45" s="19" t="n"/>
      <c r="B45" s="20">
        <f>IFERROR(MATCH(A45,'Paramètres'!$G$5:$G$16,0),"")</f>
        <v/>
      </c>
      <c r="C45" s="19" t="n"/>
      <c r="D45" s="21" t="n"/>
      <c r="E45" s="22" t="n"/>
      <c r="F45" s="23">
        <f>IF(OR(A45="",C45="",D45="",E45=""),"",IFERROR(SUMIFS('Transactions'!$J$5:$J$104,'Transactions'!$C$5:$C$104,B45,'Transactions'!$E$5:$E$104,C45,'Transactions'!$F$5:$F$104,D45,'Transactions'!$I$5:$I$104,"Réel"),0))</f>
        <v/>
      </c>
      <c r="G45" s="23">
        <f>IF(OR(A45="",C45="",D45="",E45=""),"",IFERROR(SUMIFS('Transactions'!$J$5:$J$104,'Transactions'!$C$5:$C$104,B45,'Transactions'!$E$5:$E$104,C45,'Transactions'!$F$5:$F$104,D45,'Transactions'!$I$5:$I$104,"Prévisionnel"),0))</f>
        <v/>
      </c>
      <c r="H45" s="23">
        <f>IF(OR(A45="",C45="",D45="",E45=""),"",IFERROR(F45+G45,0))</f>
        <v/>
      </c>
      <c r="I45" s="23">
        <f>IF(OR(A45="",C45="",D45="",E45=""),"",IFERROR(F45-E45,0))</f>
        <v/>
      </c>
      <c r="J45" s="23">
        <f>IF(OR(A45="",C45="",D45="",E45=""),"",IFERROR(H45-E45,0))</f>
        <v/>
      </c>
      <c r="K45" s="24">
        <f>IF(OR(A45="",C45="",D45="",E45=""),"",IFERROR(I45/E45,0))</f>
        <v/>
      </c>
      <c r="L45" s="24">
        <f>IF(OR(A45="",C45="",D45="",E45=""),"",IFERROR(J45/E45,0))</f>
        <v/>
      </c>
      <c r="M45" s="25">
        <f>IF(OR(A45="",C45="",D45="",E45=""),"",IFERROR(IF(C45="Revenus",IF(L45&gt;=0,"Conforme",IF(L45&gt;=-'Paramètres'!$B$8,"À surveiller","Défavorable")),IF(L45&lt;=0,"Conforme",IF(L45&lt;='Paramètres'!$B$8,"À surveiller","Défavorable"))),"À surveiller"))</f>
        <v/>
      </c>
      <c r="N45" s="21" t="n"/>
    </row>
    <row r="46">
      <c r="A46" s="19" t="n"/>
      <c r="B46" s="20">
        <f>IFERROR(MATCH(A46,'Paramètres'!$G$5:$G$16,0),"")</f>
        <v/>
      </c>
      <c r="C46" s="19" t="n"/>
      <c r="D46" s="21" t="n"/>
      <c r="E46" s="22" t="n"/>
      <c r="F46" s="23">
        <f>IF(OR(A46="",C46="",D46="",E46=""),"",IFERROR(SUMIFS('Transactions'!$J$5:$J$104,'Transactions'!$C$5:$C$104,B46,'Transactions'!$E$5:$E$104,C46,'Transactions'!$F$5:$F$104,D46,'Transactions'!$I$5:$I$104,"Réel"),0))</f>
        <v/>
      </c>
      <c r="G46" s="23">
        <f>IF(OR(A46="",C46="",D46="",E46=""),"",IFERROR(SUMIFS('Transactions'!$J$5:$J$104,'Transactions'!$C$5:$C$104,B46,'Transactions'!$E$5:$E$104,C46,'Transactions'!$F$5:$F$104,D46,'Transactions'!$I$5:$I$104,"Prévisionnel"),0))</f>
        <v/>
      </c>
      <c r="H46" s="23">
        <f>IF(OR(A46="",C46="",D46="",E46=""),"",IFERROR(F46+G46,0))</f>
        <v/>
      </c>
      <c r="I46" s="23">
        <f>IF(OR(A46="",C46="",D46="",E46=""),"",IFERROR(F46-E46,0))</f>
        <v/>
      </c>
      <c r="J46" s="23">
        <f>IF(OR(A46="",C46="",D46="",E46=""),"",IFERROR(H46-E46,0))</f>
        <v/>
      </c>
      <c r="K46" s="24">
        <f>IF(OR(A46="",C46="",D46="",E46=""),"",IFERROR(I46/E46,0))</f>
        <v/>
      </c>
      <c r="L46" s="24">
        <f>IF(OR(A46="",C46="",D46="",E46=""),"",IFERROR(J46/E46,0))</f>
        <v/>
      </c>
      <c r="M46" s="25">
        <f>IF(OR(A46="",C46="",D46="",E46=""),"",IFERROR(IF(C46="Revenus",IF(L46&gt;=0,"Conforme",IF(L46&gt;=-'Paramètres'!$B$8,"À surveiller","Défavorable")),IF(L46&lt;=0,"Conforme",IF(L46&lt;='Paramètres'!$B$8,"À surveiller","Défavorable"))),"À surveiller"))</f>
        <v/>
      </c>
      <c r="N46" s="21" t="n"/>
    </row>
    <row r="47">
      <c r="A47" s="19" t="n"/>
      <c r="B47" s="20">
        <f>IFERROR(MATCH(A47,'Paramètres'!$G$5:$G$16,0),"")</f>
        <v/>
      </c>
      <c r="C47" s="19" t="n"/>
      <c r="D47" s="21" t="n"/>
      <c r="E47" s="22" t="n"/>
      <c r="F47" s="23">
        <f>IF(OR(A47="",C47="",D47="",E47=""),"",IFERROR(SUMIFS('Transactions'!$J$5:$J$104,'Transactions'!$C$5:$C$104,B47,'Transactions'!$E$5:$E$104,C47,'Transactions'!$F$5:$F$104,D47,'Transactions'!$I$5:$I$104,"Réel"),0))</f>
        <v/>
      </c>
      <c r="G47" s="23">
        <f>IF(OR(A47="",C47="",D47="",E47=""),"",IFERROR(SUMIFS('Transactions'!$J$5:$J$104,'Transactions'!$C$5:$C$104,B47,'Transactions'!$E$5:$E$104,C47,'Transactions'!$F$5:$F$104,D47,'Transactions'!$I$5:$I$104,"Prévisionnel"),0))</f>
        <v/>
      </c>
      <c r="H47" s="23">
        <f>IF(OR(A47="",C47="",D47="",E47=""),"",IFERROR(F47+G47,0))</f>
        <v/>
      </c>
      <c r="I47" s="23">
        <f>IF(OR(A47="",C47="",D47="",E47=""),"",IFERROR(F47-E47,0))</f>
        <v/>
      </c>
      <c r="J47" s="23">
        <f>IF(OR(A47="",C47="",D47="",E47=""),"",IFERROR(H47-E47,0))</f>
        <v/>
      </c>
      <c r="K47" s="24">
        <f>IF(OR(A47="",C47="",D47="",E47=""),"",IFERROR(I47/E47,0))</f>
        <v/>
      </c>
      <c r="L47" s="24">
        <f>IF(OR(A47="",C47="",D47="",E47=""),"",IFERROR(J47/E47,0))</f>
        <v/>
      </c>
      <c r="M47" s="25">
        <f>IF(OR(A47="",C47="",D47="",E47=""),"",IFERROR(IF(C47="Revenus",IF(L47&gt;=0,"Conforme",IF(L47&gt;=-'Paramètres'!$B$8,"À surveiller","Défavorable")),IF(L47&lt;=0,"Conforme",IF(L47&lt;='Paramètres'!$B$8,"À surveiller","Défavorable"))),"À surveiller"))</f>
        <v/>
      </c>
      <c r="N47" s="21" t="n"/>
    </row>
    <row r="48">
      <c r="A48" s="19" t="n"/>
      <c r="B48" s="20">
        <f>IFERROR(MATCH(A48,'Paramètres'!$G$5:$G$16,0),"")</f>
        <v/>
      </c>
      <c r="C48" s="19" t="n"/>
      <c r="D48" s="21" t="n"/>
      <c r="E48" s="22" t="n"/>
      <c r="F48" s="23">
        <f>IF(OR(A48="",C48="",D48="",E48=""),"",IFERROR(SUMIFS('Transactions'!$J$5:$J$104,'Transactions'!$C$5:$C$104,B48,'Transactions'!$E$5:$E$104,C48,'Transactions'!$F$5:$F$104,D48,'Transactions'!$I$5:$I$104,"Réel"),0))</f>
        <v/>
      </c>
      <c r="G48" s="23">
        <f>IF(OR(A48="",C48="",D48="",E48=""),"",IFERROR(SUMIFS('Transactions'!$J$5:$J$104,'Transactions'!$C$5:$C$104,B48,'Transactions'!$E$5:$E$104,C48,'Transactions'!$F$5:$F$104,D48,'Transactions'!$I$5:$I$104,"Prévisionnel"),0))</f>
        <v/>
      </c>
      <c r="H48" s="23">
        <f>IF(OR(A48="",C48="",D48="",E48=""),"",IFERROR(F48+G48,0))</f>
        <v/>
      </c>
      <c r="I48" s="23">
        <f>IF(OR(A48="",C48="",D48="",E48=""),"",IFERROR(F48-E48,0))</f>
        <v/>
      </c>
      <c r="J48" s="23">
        <f>IF(OR(A48="",C48="",D48="",E48=""),"",IFERROR(H48-E48,0))</f>
        <v/>
      </c>
      <c r="K48" s="24">
        <f>IF(OR(A48="",C48="",D48="",E48=""),"",IFERROR(I48/E48,0))</f>
        <v/>
      </c>
      <c r="L48" s="24">
        <f>IF(OR(A48="",C48="",D48="",E48=""),"",IFERROR(J48/E48,0))</f>
        <v/>
      </c>
      <c r="M48" s="25">
        <f>IF(OR(A48="",C48="",D48="",E48=""),"",IFERROR(IF(C48="Revenus",IF(L48&gt;=0,"Conforme",IF(L48&gt;=-'Paramètres'!$B$8,"À surveiller","Défavorable")),IF(L48&lt;=0,"Conforme",IF(L48&lt;='Paramètres'!$B$8,"À surveiller","Défavorable"))),"À surveiller"))</f>
        <v/>
      </c>
      <c r="N48" s="21" t="n"/>
    </row>
    <row r="49">
      <c r="A49" s="19" t="n"/>
      <c r="B49" s="20">
        <f>IFERROR(MATCH(A49,'Paramètres'!$G$5:$G$16,0),"")</f>
        <v/>
      </c>
      <c r="C49" s="19" t="n"/>
      <c r="D49" s="21" t="n"/>
      <c r="E49" s="22" t="n"/>
      <c r="F49" s="23">
        <f>IF(OR(A49="",C49="",D49="",E49=""),"",IFERROR(SUMIFS('Transactions'!$J$5:$J$104,'Transactions'!$C$5:$C$104,B49,'Transactions'!$E$5:$E$104,C49,'Transactions'!$F$5:$F$104,D49,'Transactions'!$I$5:$I$104,"Réel"),0))</f>
        <v/>
      </c>
      <c r="G49" s="23">
        <f>IF(OR(A49="",C49="",D49="",E49=""),"",IFERROR(SUMIFS('Transactions'!$J$5:$J$104,'Transactions'!$C$5:$C$104,B49,'Transactions'!$E$5:$E$104,C49,'Transactions'!$F$5:$F$104,D49,'Transactions'!$I$5:$I$104,"Prévisionnel"),0))</f>
        <v/>
      </c>
      <c r="H49" s="23">
        <f>IF(OR(A49="",C49="",D49="",E49=""),"",IFERROR(F49+G49,0))</f>
        <v/>
      </c>
      <c r="I49" s="23">
        <f>IF(OR(A49="",C49="",D49="",E49=""),"",IFERROR(F49-E49,0))</f>
        <v/>
      </c>
      <c r="J49" s="23">
        <f>IF(OR(A49="",C49="",D49="",E49=""),"",IFERROR(H49-E49,0))</f>
        <v/>
      </c>
      <c r="K49" s="24">
        <f>IF(OR(A49="",C49="",D49="",E49=""),"",IFERROR(I49/E49,0))</f>
        <v/>
      </c>
      <c r="L49" s="24">
        <f>IF(OR(A49="",C49="",D49="",E49=""),"",IFERROR(J49/E49,0))</f>
        <v/>
      </c>
      <c r="M49" s="25">
        <f>IF(OR(A49="",C49="",D49="",E49=""),"",IFERROR(IF(C49="Revenus",IF(L49&gt;=0,"Conforme",IF(L49&gt;=-'Paramètres'!$B$8,"À surveiller","Défavorable")),IF(L49&lt;=0,"Conforme",IF(L49&lt;='Paramètres'!$B$8,"À surveiller","Défavorable"))),"À surveiller"))</f>
        <v/>
      </c>
      <c r="N49" s="21" t="n"/>
    </row>
    <row r="50">
      <c r="A50" s="19" t="n"/>
      <c r="B50" s="20">
        <f>IFERROR(MATCH(A50,'Paramètres'!$G$5:$G$16,0),"")</f>
        <v/>
      </c>
      <c r="C50" s="19" t="n"/>
      <c r="D50" s="21" t="n"/>
      <c r="E50" s="22" t="n"/>
      <c r="F50" s="23">
        <f>IF(OR(A50="",C50="",D50="",E50=""),"",IFERROR(SUMIFS('Transactions'!$J$5:$J$104,'Transactions'!$C$5:$C$104,B50,'Transactions'!$E$5:$E$104,C50,'Transactions'!$F$5:$F$104,D50,'Transactions'!$I$5:$I$104,"Réel"),0))</f>
        <v/>
      </c>
      <c r="G50" s="23">
        <f>IF(OR(A50="",C50="",D50="",E50=""),"",IFERROR(SUMIFS('Transactions'!$J$5:$J$104,'Transactions'!$C$5:$C$104,B50,'Transactions'!$E$5:$E$104,C50,'Transactions'!$F$5:$F$104,D50,'Transactions'!$I$5:$I$104,"Prévisionnel"),0))</f>
        <v/>
      </c>
      <c r="H50" s="23">
        <f>IF(OR(A50="",C50="",D50="",E50=""),"",IFERROR(F50+G50,0))</f>
        <v/>
      </c>
      <c r="I50" s="23">
        <f>IF(OR(A50="",C50="",D50="",E50=""),"",IFERROR(F50-E50,0))</f>
        <v/>
      </c>
      <c r="J50" s="23">
        <f>IF(OR(A50="",C50="",D50="",E50=""),"",IFERROR(H50-E50,0))</f>
        <v/>
      </c>
      <c r="K50" s="24">
        <f>IF(OR(A50="",C50="",D50="",E50=""),"",IFERROR(I50/E50,0))</f>
        <v/>
      </c>
      <c r="L50" s="24">
        <f>IF(OR(A50="",C50="",D50="",E50=""),"",IFERROR(J50/E50,0))</f>
        <v/>
      </c>
      <c r="M50" s="25">
        <f>IF(OR(A50="",C50="",D50="",E50=""),"",IFERROR(IF(C50="Revenus",IF(L50&gt;=0,"Conforme",IF(L50&gt;=-'Paramètres'!$B$8,"À surveiller","Défavorable")),IF(L50&lt;=0,"Conforme",IF(L50&lt;='Paramètres'!$B$8,"À surveiller","Défavorable"))),"À surveiller"))</f>
        <v/>
      </c>
      <c r="N50" s="21" t="n"/>
    </row>
    <row r="51">
      <c r="A51" s="19" t="n"/>
      <c r="B51" s="20">
        <f>IFERROR(MATCH(A51,'Paramètres'!$G$5:$G$16,0),"")</f>
        <v/>
      </c>
      <c r="C51" s="19" t="n"/>
      <c r="D51" s="21" t="n"/>
      <c r="E51" s="22" t="n"/>
      <c r="F51" s="23">
        <f>IF(OR(A51="",C51="",D51="",E51=""),"",IFERROR(SUMIFS('Transactions'!$J$5:$J$104,'Transactions'!$C$5:$C$104,B51,'Transactions'!$E$5:$E$104,C51,'Transactions'!$F$5:$F$104,D51,'Transactions'!$I$5:$I$104,"Réel"),0))</f>
        <v/>
      </c>
      <c r="G51" s="23">
        <f>IF(OR(A51="",C51="",D51="",E51=""),"",IFERROR(SUMIFS('Transactions'!$J$5:$J$104,'Transactions'!$C$5:$C$104,B51,'Transactions'!$E$5:$E$104,C51,'Transactions'!$F$5:$F$104,D51,'Transactions'!$I$5:$I$104,"Prévisionnel"),0))</f>
        <v/>
      </c>
      <c r="H51" s="23">
        <f>IF(OR(A51="",C51="",D51="",E51=""),"",IFERROR(F51+G51,0))</f>
        <v/>
      </c>
      <c r="I51" s="23">
        <f>IF(OR(A51="",C51="",D51="",E51=""),"",IFERROR(F51-E51,0))</f>
        <v/>
      </c>
      <c r="J51" s="23">
        <f>IF(OR(A51="",C51="",D51="",E51=""),"",IFERROR(H51-E51,0))</f>
        <v/>
      </c>
      <c r="K51" s="24">
        <f>IF(OR(A51="",C51="",D51="",E51=""),"",IFERROR(I51/E51,0))</f>
        <v/>
      </c>
      <c r="L51" s="24">
        <f>IF(OR(A51="",C51="",D51="",E51=""),"",IFERROR(J51/E51,0))</f>
        <v/>
      </c>
      <c r="M51" s="25">
        <f>IF(OR(A51="",C51="",D51="",E51=""),"",IFERROR(IF(C51="Revenus",IF(L51&gt;=0,"Conforme",IF(L51&gt;=-'Paramètres'!$B$8,"À surveiller","Défavorable")),IF(L51&lt;=0,"Conforme",IF(L51&lt;='Paramètres'!$B$8,"À surveiller","Défavorable"))),"À surveiller"))</f>
        <v/>
      </c>
      <c r="N51" s="21" t="n"/>
    </row>
    <row r="52">
      <c r="A52" s="19" t="n"/>
      <c r="B52" s="20">
        <f>IFERROR(MATCH(A52,'Paramètres'!$G$5:$G$16,0),"")</f>
        <v/>
      </c>
      <c r="C52" s="19" t="n"/>
      <c r="D52" s="21" t="n"/>
      <c r="E52" s="22" t="n"/>
      <c r="F52" s="23">
        <f>IF(OR(A52="",C52="",D52="",E52=""),"",IFERROR(SUMIFS('Transactions'!$J$5:$J$104,'Transactions'!$C$5:$C$104,B52,'Transactions'!$E$5:$E$104,C52,'Transactions'!$F$5:$F$104,D52,'Transactions'!$I$5:$I$104,"Réel"),0))</f>
        <v/>
      </c>
      <c r="G52" s="23">
        <f>IF(OR(A52="",C52="",D52="",E52=""),"",IFERROR(SUMIFS('Transactions'!$J$5:$J$104,'Transactions'!$C$5:$C$104,B52,'Transactions'!$E$5:$E$104,C52,'Transactions'!$F$5:$F$104,D52,'Transactions'!$I$5:$I$104,"Prévisionnel"),0))</f>
        <v/>
      </c>
      <c r="H52" s="23">
        <f>IF(OR(A52="",C52="",D52="",E52=""),"",IFERROR(F52+G52,0))</f>
        <v/>
      </c>
      <c r="I52" s="23">
        <f>IF(OR(A52="",C52="",D52="",E52=""),"",IFERROR(F52-E52,0))</f>
        <v/>
      </c>
      <c r="J52" s="23">
        <f>IF(OR(A52="",C52="",D52="",E52=""),"",IFERROR(H52-E52,0))</f>
        <v/>
      </c>
      <c r="K52" s="24">
        <f>IF(OR(A52="",C52="",D52="",E52=""),"",IFERROR(I52/E52,0))</f>
        <v/>
      </c>
      <c r="L52" s="24">
        <f>IF(OR(A52="",C52="",D52="",E52=""),"",IFERROR(J52/E52,0))</f>
        <v/>
      </c>
      <c r="M52" s="25">
        <f>IF(OR(A52="",C52="",D52="",E52=""),"",IFERROR(IF(C52="Revenus",IF(L52&gt;=0,"Conforme",IF(L52&gt;=-'Paramètres'!$B$8,"À surveiller","Défavorable")),IF(L52&lt;=0,"Conforme",IF(L52&lt;='Paramètres'!$B$8,"À surveiller","Défavorable"))),"À surveiller"))</f>
        <v/>
      </c>
      <c r="N52" s="21" t="n"/>
    </row>
    <row r="53">
      <c r="A53" s="19" t="n"/>
      <c r="B53" s="20">
        <f>IFERROR(MATCH(A53,'Paramètres'!$G$5:$G$16,0),"")</f>
        <v/>
      </c>
      <c r="C53" s="19" t="n"/>
      <c r="D53" s="21" t="n"/>
      <c r="E53" s="22" t="n"/>
      <c r="F53" s="23">
        <f>IF(OR(A53="",C53="",D53="",E53=""),"",IFERROR(SUMIFS('Transactions'!$J$5:$J$104,'Transactions'!$C$5:$C$104,B53,'Transactions'!$E$5:$E$104,C53,'Transactions'!$F$5:$F$104,D53,'Transactions'!$I$5:$I$104,"Réel"),0))</f>
        <v/>
      </c>
      <c r="G53" s="23">
        <f>IF(OR(A53="",C53="",D53="",E53=""),"",IFERROR(SUMIFS('Transactions'!$J$5:$J$104,'Transactions'!$C$5:$C$104,B53,'Transactions'!$E$5:$E$104,C53,'Transactions'!$F$5:$F$104,D53,'Transactions'!$I$5:$I$104,"Prévisionnel"),0))</f>
        <v/>
      </c>
      <c r="H53" s="23">
        <f>IF(OR(A53="",C53="",D53="",E53=""),"",IFERROR(F53+G53,0))</f>
        <v/>
      </c>
      <c r="I53" s="23">
        <f>IF(OR(A53="",C53="",D53="",E53=""),"",IFERROR(F53-E53,0))</f>
        <v/>
      </c>
      <c r="J53" s="23">
        <f>IF(OR(A53="",C53="",D53="",E53=""),"",IFERROR(H53-E53,0))</f>
        <v/>
      </c>
      <c r="K53" s="24">
        <f>IF(OR(A53="",C53="",D53="",E53=""),"",IFERROR(I53/E53,0))</f>
        <v/>
      </c>
      <c r="L53" s="24">
        <f>IF(OR(A53="",C53="",D53="",E53=""),"",IFERROR(J53/E53,0))</f>
        <v/>
      </c>
      <c r="M53" s="25">
        <f>IF(OR(A53="",C53="",D53="",E53=""),"",IFERROR(IF(C53="Revenus",IF(L53&gt;=0,"Conforme",IF(L53&gt;=-'Paramètres'!$B$8,"À surveiller","Défavorable")),IF(L53&lt;=0,"Conforme",IF(L53&lt;='Paramètres'!$B$8,"À surveiller","Défavorable"))),"À surveiller"))</f>
        <v/>
      </c>
      <c r="N53" s="21" t="n"/>
    </row>
    <row r="54">
      <c r="A54" s="19" t="n"/>
      <c r="B54" s="20">
        <f>IFERROR(MATCH(A54,'Paramètres'!$G$5:$G$16,0),"")</f>
        <v/>
      </c>
      <c r="C54" s="19" t="n"/>
      <c r="D54" s="21" t="n"/>
      <c r="E54" s="22" t="n"/>
      <c r="F54" s="23">
        <f>IF(OR(A54="",C54="",D54="",E54=""),"",IFERROR(SUMIFS('Transactions'!$J$5:$J$104,'Transactions'!$C$5:$C$104,B54,'Transactions'!$E$5:$E$104,C54,'Transactions'!$F$5:$F$104,D54,'Transactions'!$I$5:$I$104,"Réel"),0))</f>
        <v/>
      </c>
      <c r="G54" s="23">
        <f>IF(OR(A54="",C54="",D54="",E54=""),"",IFERROR(SUMIFS('Transactions'!$J$5:$J$104,'Transactions'!$C$5:$C$104,B54,'Transactions'!$E$5:$E$104,C54,'Transactions'!$F$5:$F$104,D54,'Transactions'!$I$5:$I$104,"Prévisionnel"),0))</f>
        <v/>
      </c>
      <c r="H54" s="23">
        <f>IF(OR(A54="",C54="",D54="",E54=""),"",IFERROR(F54+G54,0))</f>
        <v/>
      </c>
      <c r="I54" s="23">
        <f>IF(OR(A54="",C54="",D54="",E54=""),"",IFERROR(F54-E54,0))</f>
        <v/>
      </c>
      <c r="J54" s="23">
        <f>IF(OR(A54="",C54="",D54="",E54=""),"",IFERROR(H54-E54,0))</f>
        <v/>
      </c>
      <c r="K54" s="24">
        <f>IF(OR(A54="",C54="",D54="",E54=""),"",IFERROR(I54/E54,0))</f>
        <v/>
      </c>
      <c r="L54" s="24">
        <f>IF(OR(A54="",C54="",D54="",E54=""),"",IFERROR(J54/E54,0))</f>
        <v/>
      </c>
      <c r="M54" s="25">
        <f>IF(OR(A54="",C54="",D54="",E54=""),"",IFERROR(IF(C54="Revenus",IF(L54&gt;=0,"Conforme",IF(L54&gt;=-'Paramètres'!$B$8,"À surveiller","Défavorable")),IF(L54&lt;=0,"Conforme",IF(L54&lt;='Paramètres'!$B$8,"À surveiller","Défavorable"))),"À surveiller"))</f>
        <v/>
      </c>
      <c r="N54" s="21" t="n"/>
    </row>
    <row r="55">
      <c r="A55" s="19" t="n"/>
      <c r="B55" s="20">
        <f>IFERROR(MATCH(A55,'Paramètres'!$G$5:$G$16,0),"")</f>
        <v/>
      </c>
      <c r="C55" s="19" t="n"/>
      <c r="D55" s="21" t="n"/>
      <c r="E55" s="22" t="n"/>
      <c r="F55" s="23">
        <f>IF(OR(A55="",C55="",D55="",E55=""),"",IFERROR(SUMIFS('Transactions'!$J$5:$J$104,'Transactions'!$C$5:$C$104,B55,'Transactions'!$E$5:$E$104,C55,'Transactions'!$F$5:$F$104,D55,'Transactions'!$I$5:$I$104,"Réel"),0))</f>
        <v/>
      </c>
      <c r="G55" s="23">
        <f>IF(OR(A55="",C55="",D55="",E55=""),"",IFERROR(SUMIFS('Transactions'!$J$5:$J$104,'Transactions'!$C$5:$C$104,B55,'Transactions'!$E$5:$E$104,C55,'Transactions'!$F$5:$F$104,D55,'Transactions'!$I$5:$I$104,"Prévisionnel"),0))</f>
        <v/>
      </c>
      <c r="H55" s="23">
        <f>IF(OR(A55="",C55="",D55="",E55=""),"",IFERROR(F55+G55,0))</f>
        <v/>
      </c>
      <c r="I55" s="23">
        <f>IF(OR(A55="",C55="",D55="",E55=""),"",IFERROR(F55-E55,0))</f>
        <v/>
      </c>
      <c r="J55" s="23">
        <f>IF(OR(A55="",C55="",D55="",E55=""),"",IFERROR(H55-E55,0))</f>
        <v/>
      </c>
      <c r="K55" s="24">
        <f>IF(OR(A55="",C55="",D55="",E55=""),"",IFERROR(I55/E55,0))</f>
        <v/>
      </c>
      <c r="L55" s="24">
        <f>IF(OR(A55="",C55="",D55="",E55=""),"",IFERROR(J55/E55,0))</f>
        <v/>
      </c>
      <c r="M55" s="25">
        <f>IF(OR(A55="",C55="",D55="",E55=""),"",IFERROR(IF(C55="Revenus",IF(L55&gt;=0,"Conforme",IF(L55&gt;=-'Paramètres'!$B$8,"À surveiller","Défavorable")),IF(L55&lt;=0,"Conforme",IF(L55&lt;='Paramètres'!$B$8,"À surveiller","Défavorable"))),"À surveiller"))</f>
        <v/>
      </c>
      <c r="N55" s="21" t="n"/>
    </row>
    <row r="56">
      <c r="A56" s="19" t="n"/>
      <c r="B56" s="20">
        <f>IFERROR(MATCH(A56,'Paramètres'!$G$5:$G$16,0),"")</f>
        <v/>
      </c>
      <c r="C56" s="19" t="n"/>
      <c r="D56" s="21" t="n"/>
      <c r="E56" s="22" t="n"/>
      <c r="F56" s="23">
        <f>IF(OR(A56="",C56="",D56="",E56=""),"",IFERROR(SUMIFS('Transactions'!$J$5:$J$104,'Transactions'!$C$5:$C$104,B56,'Transactions'!$E$5:$E$104,C56,'Transactions'!$F$5:$F$104,D56,'Transactions'!$I$5:$I$104,"Réel"),0))</f>
        <v/>
      </c>
      <c r="G56" s="23">
        <f>IF(OR(A56="",C56="",D56="",E56=""),"",IFERROR(SUMIFS('Transactions'!$J$5:$J$104,'Transactions'!$C$5:$C$104,B56,'Transactions'!$E$5:$E$104,C56,'Transactions'!$F$5:$F$104,D56,'Transactions'!$I$5:$I$104,"Prévisionnel"),0))</f>
        <v/>
      </c>
      <c r="H56" s="23">
        <f>IF(OR(A56="",C56="",D56="",E56=""),"",IFERROR(F56+G56,0))</f>
        <v/>
      </c>
      <c r="I56" s="23">
        <f>IF(OR(A56="",C56="",D56="",E56=""),"",IFERROR(F56-E56,0))</f>
        <v/>
      </c>
      <c r="J56" s="23">
        <f>IF(OR(A56="",C56="",D56="",E56=""),"",IFERROR(H56-E56,0))</f>
        <v/>
      </c>
      <c r="K56" s="24">
        <f>IF(OR(A56="",C56="",D56="",E56=""),"",IFERROR(I56/E56,0))</f>
        <v/>
      </c>
      <c r="L56" s="24">
        <f>IF(OR(A56="",C56="",D56="",E56=""),"",IFERROR(J56/E56,0))</f>
        <v/>
      </c>
      <c r="M56" s="25">
        <f>IF(OR(A56="",C56="",D56="",E56=""),"",IFERROR(IF(C56="Revenus",IF(L56&gt;=0,"Conforme",IF(L56&gt;=-'Paramètres'!$B$8,"À surveiller","Défavorable")),IF(L56&lt;=0,"Conforme",IF(L56&lt;='Paramètres'!$B$8,"À surveiller","Défavorable"))),"À surveiller"))</f>
        <v/>
      </c>
      <c r="N56" s="21" t="n"/>
    </row>
    <row r="57">
      <c r="A57" s="19" t="n"/>
      <c r="B57" s="20">
        <f>IFERROR(MATCH(A57,'Paramètres'!$G$5:$G$16,0),"")</f>
        <v/>
      </c>
      <c r="C57" s="19" t="n"/>
      <c r="D57" s="21" t="n"/>
      <c r="E57" s="22" t="n"/>
      <c r="F57" s="23">
        <f>IF(OR(A57="",C57="",D57="",E57=""),"",IFERROR(SUMIFS('Transactions'!$J$5:$J$104,'Transactions'!$C$5:$C$104,B57,'Transactions'!$E$5:$E$104,C57,'Transactions'!$F$5:$F$104,D57,'Transactions'!$I$5:$I$104,"Réel"),0))</f>
        <v/>
      </c>
      <c r="G57" s="23">
        <f>IF(OR(A57="",C57="",D57="",E57=""),"",IFERROR(SUMIFS('Transactions'!$J$5:$J$104,'Transactions'!$C$5:$C$104,B57,'Transactions'!$E$5:$E$104,C57,'Transactions'!$F$5:$F$104,D57,'Transactions'!$I$5:$I$104,"Prévisionnel"),0))</f>
        <v/>
      </c>
      <c r="H57" s="23">
        <f>IF(OR(A57="",C57="",D57="",E57=""),"",IFERROR(F57+G57,0))</f>
        <v/>
      </c>
      <c r="I57" s="23">
        <f>IF(OR(A57="",C57="",D57="",E57=""),"",IFERROR(F57-E57,0))</f>
        <v/>
      </c>
      <c r="J57" s="23">
        <f>IF(OR(A57="",C57="",D57="",E57=""),"",IFERROR(H57-E57,0))</f>
        <v/>
      </c>
      <c r="K57" s="24">
        <f>IF(OR(A57="",C57="",D57="",E57=""),"",IFERROR(I57/E57,0))</f>
        <v/>
      </c>
      <c r="L57" s="24">
        <f>IF(OR(A57="",C57="",D57="",E57=""),"",IFERROR(J57/E57,0))</f>
        <v/>
      </c>
      <c r="M57" s="25">
        <f>IF(OR(A57="",C57="",D57="",E57=""),"",IFERROR(IF(C57="Revenus",IF(L57&gt;=0,"Conforme",IF(L57&gt;=-'Paramètres'!$B$8,"À surveiller","Défavorable")),IF(L57&lt;=0,"Conforme",IF(L57&lt;='Paramètres'!$B$8,"À surveiller","Défavorable"))),"À surveiller"))</f>
        <v/>
      </c>
      <c r="N57" s="21" t="n"/>
    </row>
    <row r="58">
      <c r="A58" s="19" t="n"/>
      <c r="B58" s="20">
        <f>IFERROR(MATCH(A58,'Paramètres'!$G$5:$G$16,0),"")</f>
        <v/>
      </c>
      <c r="C58" s="19" t="n"/>
      <c r="D58" s="21" t="n"/>
      <c r="E58" s="22" t="n"/>
      <c r="F58" s="23">
        <f>IF(OR(A58="",C58="",D58="",E58=""),"",IFERROR(SUMIFS('Transactions'!$J$5:$J$104,'Transactions'!$C$5:$C$104,B58,'Transactions'!$E$5:$E$104,C58,'Transactions'!$F$5:$F$104,D58,'Transactions'!$I$5:$I$104,"Réel"),0))</f>
        <v/>
      </c>
      <c r="G58" s="23">
        <f>IF(OR(A58="",C58="",D58="",E58=""),"",IFERROR(SUMIFS('Transactions'!$J$5:$J$104,'Transactions'!$C$5:$C$104,B58,'Transactions'!$E$5:$E$104,C58,'Transactions'!$F$5:$F$104,D58,'Transactions'!$I$5:$I$104,"Prévisionnel"),0))</f>
        <v/>
      </c>
      <c r="H58" s="23">
        <f>IF(OR(A58="",C58="",D58="",E58=""),"",IFERROR(F58+G58,0))</f>
        <v/>
      </c>
      <c r="I58" s="23">
        <f>IF(OR(A58="",C58="",D58="",E58=""),"",IFERROR(F58-E58,0))</f>
        <v/>
      </c>
      <c r="J58" s="23">
        <f>IF(OR(A58="",C58="",D58="",E58=""),"",IFERROR(H58-E58,0))</f>
        <v/>
      </c>
      <c r="K58" s="24">
        <f>IF(OR(A58="",C58="",D58="",E58=""),"",IFERROR(I58/E58,0))</f>
        <v/>
      </c>
      <c r="L58" s="24">
        <f>IF(OR(A58="",C58="",D58="",E58=""),"",IFERROR(J58/E58,0))</f>
        <v/>
      </c>
      <c r="M58" s="25">
        <f>IF(OR(A58="",C58="",D58="",E58=""),"",IFERROR(IF(C58="Revenus",IF(L58&gt;=0,"Conforme",IF(L58&gt;=-'Paramètres'!$B$8,"À surveiller","Défavorable")),IF(L58&lt;=0,"Conforme",IF(L58&lt;='Paramètres'!$B$8,"À surveiller","Défavorable"))),"À surveiller"))</f>
        <v/>
      </c>
      <c r="N58" s="21" t="n"/>
    </row>
    <row r="59">
      <c r="A59" s="19" t="n"/>
      <c r="B59" s="20">
        <f>IFERROR(MATCH(A59,'Paramètres'!$G$5:$G$16,0),"")</f>
        <v/>
      </c>
      <c r="C59" s="19" t="n"/>
      <c r="D59" s="21" t="n"/>
      <c r="E59" s="22" t="n"/>
      <c r="F59" s="23">
        <f>IF(OR(A59="",C59="",D59="",E59=""),"",IFERROR(SUMIFS('Transactions'!$J$5:$J$104,'Transactions'!$C$5:$C$104,B59,'Transactions'!$E$5:$E$104,C59,'Transactions'!$F$5:$F$104,D59,'Transactions'!$I$5:$I$104,"Réel"),0))</f>
        <v/>
      </c>
      <c r="G59" s="23">
        <f>IF(OR(A59="",C59="",D59="",E59=""),"",IFERROR(SUMIFS('Transactions'!$J$5:$J$104,'Transactions'!$C$5:$C$104,B59,'Transactions'!$E$5:$E$104,C59,'Transactions'!$F$5:$F$104,D59,'Transactions'!$I$5:$I$104,"Prévisionnel"),0))</f>
        <v/>
      </c>
      <c r="H59" s="23">
        <f>IF(OR(A59="",C59="",D59="",E59=""),"",IFERROR(F59+G59,0))</f>
        <v/>
      </c>
      <c r="I59" s="23">
        <f>IF(OR(A59="",C59="",D59="",E59=""),"",IFERROR(F59-E59,0))</f>
        <v/>
      </c>
      <c r="J59" s="23">
        <f>IF(OR(A59="",C59="",D59="",E59=""),"",IFERROR(H59-E59,0))</f>
        <v/>
      </c>
      <c r="K59" s="24">
        <f>IF(OR(A59="",C59="",D59="",E59=""),"",IFERROR(I59/E59,0))</f>
        <v/>
      </c>
      <c r="L59" s="24">
        <f>IF(OR(A59="",C59="",D59="",E59=""),"",IFERROR(J59/E59,0))</f>
        <v/>
      </c>
      <c r="M59" s="25">
        <f>IF(OR(A59="",C59="",D59="",E59=""),"",IFERROR(IF(C59="Revenus",IF(L59&gt;=0,"Conforme",IF(L59&gt;=-'Paramètres'!$B$8,"À surveiller","Défavorable")),IF(L59&lt;=0,"Conforme",IF(L59&lt;='Paramètres'!$B$8,"À surveiller","Défavorable"))),"À surveiller"))</f>
        <v/>
      </c>
      <c r="N59" s="21" t="n"/>
    </row>
    <row r="60">
      <c r="A60" s="19" t="n"/>
      <c r="B60" s="20">
        <f>IFERROR(MATCH(A60,'Paramètres'!$G$5:$G$16,0),"")</f>
        <v/>
      </c>
      <c r="C60" s="19" t="n"/>
      <c r="D60" s="21" t="n"/>
      <c r="E60" s="22" t="n"/>
      <c r="F60" s="23">
        <f>IF(OR(A60="",C60="",D60="",E60=""),"",IFERROR(SUMIFS('Transactions'!$J$5:$J$104,'Transactions'!$C$5:$C$104,B60,'Transactions'!$E$5:$E$104,C60,'Transactions'!$F$5:$F$104,D60,'Transactions'!$I$5:$I$104,"Réel"),0))</f>
        <v/>
      </c>
      <c r="G60" s="23">
        <f>IF(OR(A60="",C60="",D60="",E60=""),"",IFERROR(SUMIFS('Transactions'!$J$5:$J$104,'Transactions'!$C$5:$C$104,B60,'Transactions'!$E$5:$E$104,C60,'Transactions'!$F$5:$F$104,D60,'Transactions'!$I$5:$I$104,"Prévisionnel"),0))</f>
        <v/>
      </c>
      <c r="H60" s="23">
        <f>IF(OR(A60="",C60="",D60="",E60=""),"",IFERROR(F60+G60,0))</f>
        <v/>
      </c>
      <c r="I60" s="23">
        <f>IF(OR(A60="",C60="",D60="",E60=""),"",IFERROR(F60-E60,0))</f>
        <v/>
      </c>
      <c r="J60" s="23">
        <f>IF(OR(A60="",C60="",D60="",E60=""),"",IFERROR(H60-E60,0))</f>
        <v/>
      </c>
      <c r="K60" s="24">
        <f>IF(OR(A60="",C60="",D60="",E60=""),"",IFERROR(I60/E60,0))</f>
        <v/>
      </c>
      <c r="L60" s="24">
        <f>IF(OR(A60="",C60="",D60="",E60=""),"",IFERROR(J60/E60,0))</f>
        <v/>
      </c>
      <c r="M60" s="25">
        <f>IF(OR(A60="",C60="",D60="",E60=""),"",IFERROR(IF(C60="Revenus",IF(L60&gt;=0,"Conforme",IF(L60&gt;=-'Paramètres'!$B$8,"À surveiller","Défavorable")),IF(L60&lt;=0,"Conforme",IF(L60&lt;='Paramètres'!$B$8,"À surveiller","Défavorable"))),"À surveiller"))</f>
        <v/>
      </c>
      <c r="N60" s="21" t="n"/>
    </row>
    <row r="61">
      <c r="A61" s="19" t="n"/>
      <c r="B61" s="20">
        <f>IFERROR(MATCH(A61,'Paramètres'!$G$5:$G$16,0),"")</f>
        <v/>
      </c>
      <c r="C61" s="19" t="n"/>
      <c r="D61" s="21" t="n"/>
      <c r="E61" s="22" t="n"/>
      <c r="F61" s="23">
        <f>IF(OR(A61="",C61="",D61="",E61=""),"",IFERROR(SUMIFS('Transactions'!$J$5:$J$104,'Transactions'!$C$5:$C$104,B61,'Transactions'!$E$5:$E$104,C61,'Transactions'!$F$5:$F$104,D61,'Transactions'!$I$5:$I$104,"Réel"),0))</f>
        <v/>
      </c>
      <c r="G61" s="23">
        <f>IF(OR(A61="",C61="",D61="",E61=""),"",IFERROR(SUMIFS('Transactions'!$J$5:$J$104,'Transactions'!$C$5:$C$104,B61,'Transactions'!$E$5:$E$104,C61,'Transactions'!$F$5:$F$104,D61,'Transactions'!$I$5:$I$104,"Prévisionnel"),0))</f>
        <v/>
      </c>
      <c r="H61" s="23">
        <f>IF(OR(A61="",C61="",D61="",E61=""),"",IFERROR(F61+G61,0))</f>
        <v/>
      </c>
      <c r="I61" s="23">
        <f>IF(OR(A61="",C61="",D61="",E61=""),"",IFERROR(F61-E61,0))</f>
        <v/>
      </c>
      <c r="J61" s="23">
        <f>IF(OR(A61="",C61="",D61="",E61=""),"",IFERROR(H61-E61,0))</f>
        <v/>
      </c>
      <c r="K61" s="24">
        <f>IF(OR(A61="",C61="",D61="",E61=""),"",IFERROR(I61/E61,0))</f>
        <v/>
      </c>
      <c r="L61" s="24">
        <f>IF(OR(A61="",C61="",D61="",E61=""),"",IFERROR(J61/E61,0))</f>
        <v/>
      </c>
      <c r="M61" s="25">
        <f>IF(OR(A61="",C61="",D61="",E61=""),"",IFERROR(IF(C61="Revenus",IF(L61&gt;=0,"Conforme",IF(L61&gt;=-'Paramètres'!$B$8,"À surveiller","Défavorable")),IF(L61&lt;=0,"Conforme",IF(L61&lt;='Paramètres'!$B$8,"À surveiller","Défavorable"))),"À surveiller"))</f>
        <v/>
      </c>
      <c r="N61" s="21" t="n"/>
    </row>
    <row r="62">
      <c r="A62" s="19" t="n"/>
      <c r="B62" s="20">
        <f>IFERROR(MATCH(A62,'Paramètres'!$G$5:$G$16,0),"")</f>
        <v/>
      </c>
      <c r="C62" s="19" t="n"/>
      <c r="D62" s="21" t="n"/>
      <c r="E62" s="22" t="n"/>
      <c r="F62" s="23">
        <f>IF(OR(A62="",C62="",D62="",E62=""),"",IFERROR(SUMIFS('Transactions'!$J$5:$J$104,'Transactions'!$C$5:$C$104,B62,'Transactions'!$E$5:$E$104,C62,'Transactions'!$F$5:$F$104,D62,'Transactions'!$I$5:$I$104,"Réel"),0))</f>
        <v/>
      </c>
      <c r="G62" s="23">
        <f>IF(OR(A62="",C62="",D62="",E62=""),"",IFERROR(SUMIFS('Transactions'!$J$5:$J$104,'Transactions'!$C$5:$C$104,B62,'Transactions'!$E$5:$E$104,C62,'Transactions'!$F$5:$F$104,D62,'Transactions'!$I$5:$I$104,"Prévisionnel"),0))</f>
        <v/>
      </c>
      <c r="H62" s="23">
        <f>IF(OR(A62="",C62="",D62="",E62=""),"",IFERROR(F62+G62,0))</f>
        <v/>
      </c>
      <c r="I62" s="23">
        <f>IF(OR(A62="",C62="",D62="",E62=""),"",IFERROR(F62-E62,0))</f>
        <v/>
      </c>
      <c r="J62" s="23">
        <f>IF(OR(A62="",C62="",D62="",E62=""),"",IFERROR(H62-E62,0))</f>
        <v/>
      </c>
      <c r="K62" s="24">
        <f>IF(OR(A62="",C62="",D62="",E62=""),"",IFERROR(I62/E62,0))</f>
        <v/>
      </c>
      <c r="L62" s="24">
        <f>IF(OR(A62="",C62="",D62="",E62=""),"",IFERROR(J62/E62,0))</f>
        <v/>
      </c>
      <c r="M62" s="25">
        <f>IF(OR(A62="",C62="",D62="",E62=""),"",IFERROR(IF(C62="Revenus",IF(L62&gt;=0,"Conforme",IF(L62&gt;=-'Paramètres'!$B$8,"À surveiller","Défavorable")),IF(L62&lt;=0,"Conforme",IF(L62&lt;='Paramètres'!$B$8,"À surveiller","Défavorable"))),"À surveiller"))</f>
        <v/>
      </c>
      <c r="N62" s="21" t="n"/>
    </row>
    <row r="63">
      <c r="A63" s="19" t="n"/>
      <c r="B63" s="20">
        <f>IFERROR(MATCH(A63,'Paramètres'!$G$5:$G$16,0),"")</f>
        <v/>
      </c>
      <c r="C63" s="19" t="n"/>
      <c r="D63" s="21" t="n"/>
      <c r="E63" s="22" t="n"/>
      <c r="F63" s="23">
        <f>IF(OR(A63="",C63="",D63="",E63=""),"",IFERROR(SUMIFS('Transactions'!$J$5:$J$104,'Transactions'!$C$5:$C$104,B63,'Transactions'!$E$5:$E$104,C63,'Transactions'!$F$5:$F$104,D63,'Transactions'!$I$5:$I$104,"Réel"),0))</f>
        <v/>
      </c>
      <c r="G63" s="23">
        <f>IF(OR(A63="",C63="",D63="",E63=""),"",IFERROR(SUMIFS('Transactions'!$J$5:$J$104,'Transactions'!$C$5:$C$104,B63,'Transactions'!$E$5:$E$104,C63,'Transactions'!$F$5:$F$104,D63,'Transactions'!$I$5:$I$104,"Prévisionnel"),0))</f>
        <v/>
      </c>
      <c r="H63" s="23">
        <f>IF(OR(A63="",C63="",D63="",E63=""),"",IFERROR(F63+G63,0))</f>
        <v/>
      </c>
      <c r="I63" s="23">
        <f>IF(OR(A63="",C63="",D63="",E63=""),"",IFERROR(F63-E63,0))</f>
        <v/>
      </c>
      <c r="J63" s="23">
        <f>IF(OR(A63="",C63="",D63="",E63=""),"",IFERROR(H63-E63,0))</f>
        <v/>
      </c>
      <c r="K63" s="24">
        <f>IF(OR(A63="",C63="",D63="",E63=""),"",IFERROR(I63/E63,0))</f>
        <v/>
      </c>
      <c r="L63" s="24">
        <f>IF(OR(A63="",C63="",D63="",E63=""),"",IFERROR(J63/E63,0))</f>
        <v/>
      </c>
      <c r="M63" s="25">
        <f>IF(OR(A63="",C63="",D63="",E63=""),"",IFERROR(IF(C63="Revenus",IF(L63&gt;=0,"Conforme",IF(L63&gt;=-'Paramètres'!$B$8,"À surveiller","Défavorable")),IF(L63&lt;=0,"Conforme",IF(L63&lt;='Paramètres'!$B$8,"À surveiller","Défavorable"))),"À surveiller"))</f>
        <v/>
      </c>
      <c r="N63" s="21" t="n"/>
    </row>
    <row r="64">
      <c r="A64" s="19" t="n"/>
      <c r="B64" s="20">
        <f>IFERROR(MATCH(A64,'Paramètres'!$G$5:$G$16,0),"")</f>
        <v/>
      </c>
      <c r="C64" s="19" t="n"/>
      <c r="D64" s="21" t="n"/>
      <c r="E64" s="22" t="n"/>
      <c r="F64" s="23">
        <f>IF(OR(A64="",C64="",D64="",E64=""),"",IFERROR(SUMIFS('Transactions'!$J$5:$J$104,'Transactions'!$C$5:$C$104,B64,'Transactions'!$E$5:$E$104,C64,'Transactions'!$F$5:$F$104,D64,'Transactions'!$I$5:$I$104,"Réel"),0))</f>
        <v/>
      </c>
      <c r="G64" s="23">
        <f>IF(OR(A64="",C64="",D64="",E64=""),"",IFERROR(SUMIFS('Transactions'!$J$5:$J$104,'Transactions'!$C$5:$C$104,B64,'Transactions'!$E$5:$E$104,C64,'Transactions'!$F$5:$F$104,D64,'Transactions'!$I$5:$I$104,"Prévisionnel"),0))</f>
        <v/>
      </c>
      <c r="H64" s="23">
        <f>IF(OR(A64="",C64="",D64="",E64=""),"",IFERROR(F64+G64,0))</f>
        <v/>
      </c>
      <c r="I64" s="23">
        <f>IF(OR(A64="",C64="",D64="",E64=""),"",IFERROR(F64-E64,0))</f>
        <v/>
      </c>
      <c r="J64" s="23">
        <f>IF(OR(A64="",C64="",D64="",E64=""),"",IFERROR(H64-E64,0))</f>
        <v/>
      </c>
      <c r="K64" s="24">
        <f>IF(OR(A64="",C64="",D64="",E64=""),"",IFERROR(I64/E64,0))</f>
        <v/>
      </c>
      <c r="L64" s="24">
        <f>IF(OR(A64="",C64="",D64="",E64=""),"",IFERROR(J64/E64,0))</f>
        <v/>
      </c>
      <c r="M64" s="25">
        <f>IF(OR(A64="",C64="",D64="",E64=""),"",IFERROR(IF(C64="Revenus",IF(L64&gt;=0,"Conforme",IF(L64&gt;=-'Paramètres'!$B$8,"À surveiller","Défavorable")),IF(L64&lt;=0,"Conforme",IF(L64&lt;='Paramètres'!$B$8,"À surveiller","Défavorable"))),"À surveiller"))</f>
        <v/>
      </c>
      <c r="N64" s="21" t="n"/>
    </row>
    <row r="65">
      <c r="A65" s="19" t="n"/>
      <c r="B65" s="20">
        <f>IFERROR(MATCH(A65,'Paramètres'!$G$5:$G$16,0),"")</f>
        <v/>
      </c>
      <c r="C65" s="19" t="n"/>
      <c r="D65" s="21" t="n"/>
      <c r="E65" s="22" t="n"/>
      <c r="F65" s="23">
        <f>IF(OR(A65="",C65="",D65="",E65=""),"",IFERROR(SUMIFS('Transactions'!$J$5:$J$104,'Transactions'!$C$5:$C$104,B65,'Transactions'!$E$5:$E$104,C65,'Transactions'!$F$5:$F$104,D65,'Transactions'!$I$5:$I$104,"Réel"),0))</f>
        <v/>
      </c>
      <c r="G65" s="23">
        <f>IF(OR(A65="",C65="",D65="",E65=""),"",IFERROR(SUMIFS('Transactions'!$J$5:$J$104,'Transactions'!$C$5:$C$104,B65,'Transactions'!$E$5:$E$104,C65,'Transactions'!$F$5:$F$104,D65,'Transactions'!$I$5:$I$104,"Prévisionnel"),0))</f>
        <v/>
      </c>
      <c r="H65" s="23">
        <f>IF(OR(A65="",C65="",D65="",E65=""),"",IFERROR(F65+G65,0))</f>
        <v/>
      </c>
      <c r="I65" s="23">
        <f>IF(OR(A65="",C65="",D65="",E65=""),"",IFERROR(F65-E65,0))</f>
        <v/>
      </c>
      <c r="J65" s="23">
        <f>IF(OR(A65="",C65="",D65="",E65=""),"",IFERROR(H65-E65,0))</f>
        <v/>
      </c>
      <c r="K65" s="24">
        <f>IF(OR(A65="",C65="",D65="",E65=""),"",IFERROR(I65/E65,0))</f>
        <v/>
      </c>
      <c r="L65" s="24">
        <f>IF(OR(A65="",C65="",D65="",E65=""),"",IFERROR(J65/E65,0))</f>
        <v/>
      </c>
      <c r="M65" s="25">
        <f>IF(OR(A65="",C65="",D65="",E65=""),"",IFERROR(IF(C65="Revenus",IF(L65&gt;=0,"Conforme",IF(L65&gt;=-'Paramètres'!$B$8,"À surveiller","Défavorable")),IF(L65&lt;=0,"Conforme",IF(L65&lt;='Paramètres'!$B$8,"À surveiller","Défavorable"))),"À surveiller"))</f>
        <v/>
      </c>
      <c r="N65" s="21" t="n"/>
    </row>
    <row r="66">
      <c r="A66" s="19" t="n"/>
      <c r="B66" s="20">
        <f>IFERROR(MATCH(A66,'Paramètres'!$G$5:$G$16,0),"")</f>
        <v/>
      </c>
      <c r="C66" s="19" t="n"/>
      <c r="D66" s="21" t="n"/>
      <c r="E66" s="22" t="n"/>
      <c r="F66" s="23">
        <f>IF(OR(A66="",C66="",D66="",E66=""),"",IFERROR(SUMIFS('Transactions'!$J$5:$J$104,'Transactions'!$C$5:$C$104,B66,'Transactions'!$E$5:$E$104,C66,'Transactions'!$F$5:$F$104,D66,'Transactions'!$I$5:$I$104,"Réel"),0))</f>
        <v/>
      </c>
      <c r="G66" s="23">
        <f>IF(OR(A66="",C66="",D66="",E66=""),"",IFERROR(SUMIFS('Transactions'!$J$5:$J$104,'Transactions'!$C$5:$C$104,B66,'Transactions'!$E$5:$E$104,C66,'Transactions'!$F$5:$F$104,D66,'Transactions'!$I$5:$I$104,"Prévisionnel"),0))</f>
        <v/>
      </c>
      <c r="H66" s="23">
        <f>IF(OR(A66="",C66="",D66="",E66=""),"",IFERROR(F66+G66,0))</f>
        <v/>
      </c>
      <c r="I66" s="23">
        <f>IF(OR(A66="",C66="",D66="",E66=""),"",IFERROR(F66-E66,0))</f>
        <v/>
      </c>
      <c r="J66" s="23">
        <f>IF(OR(A66="",C66="",D66="",E66=""),"",IFERROR(H66-E66,0))</f>
        <v/>
      </c>
      <c r="K66" s="24">
        <f>IF(OR(A66="",C66="",D66="",E66=""),"",IFERROR(I66/E66,0))</f>
        <v/>
      </c>
      <c r="L66" s="24">
        <f>IF(OR(A66="",C66="",D66="",E66=""),"",IFERROR(J66/E66,0))</f>
        <v/>
      </c>
      <c r="M66" s="25">
        <f>IF(OR(A66="",C66="",D66="",E66=""),"",IFERROR(IF(C66="Revenus",IF(L66&gt;=0,"Conforme",IF(L66&gt;=-'Paramètres'!$B$8,"À surveiller","Défavorable")),IF(L66&lt;=0,"Conforme",IF(L66&lt;='Paramètres'!$B$8,"À surveiller","Défavorable"))),"À surveiller"))</f>
        <v/>
      </c>
      <c r="N66" s="21" t="n"/>
    </row>
    <row r="67">
      <c r="A67" s="19" t="n"/>
      <c r="B67" s="20">
        <f>IFERROR(MATCH(A67,'Paramètres'!$G$5:$G$16,0),"")</f>
        <v/>
      </c>
      <c r="C67" s="19" t="n"/>
      <c r="D67" s="21" t="n"/>
      <c r="E67" s="22" t="n"/>
      <c r="F67" s="23">
        <f>IF(OR(A67="",C67="",D67="",E67=""),"",IFERROR(SUMIFS('Transactions'!$J$5:$J$104,'Transactions'!$C$5:$C$104,B67,'Transactions'!$E$5:$E$104,C67,'Transactions'!$F$5:$F$104,D67,'Transactions'!$I$5:$I$104,"Réel"),0))</f>
        <v/>
      </c>
      <c r="G67" s="23">
        <f>IF(OR(A67="",C67="",D67="",E67=""),"",IFERROR(SUMIFS('Transactions'!$J$5:$J$104,'Transactions'!$C$5:$C$104,B67,'Transactions'!$E$5:$E$104,C67,'Transactions'!$F$5:$F$104,D67,'Transactions'!$I$5:$I$104,"Prévisionnel"),0))</f>
        <v/>
      </c>
      <c r="H67" s="23">
        <f>IF(OR(A67="",C67="",D67="",E67=""),"",IFERROR(F67+G67,0))</f>
        <v/>
      </c>
      <c r="I67" s="23">
        <f>IF(OR(A67="",C67="",D67="",E67=""),"",IFERROR(F67-E67,0))</f>
        <v/>
      </c>
      <c r="J67" s="23">
        <f>IF(OR(A67="",C67="",D67="",E67=""),"",IFERROR(H67-E67,0))</f>
        <v/>
      </c>
      <c r="K67" s="24">
        <f>IF(OR(A67="",C67="",D67="",E67=""),"",IFERROR(I67/E67,0))</f>
        <v/>
      </c>
      <c r="L67" s="24">
        <f>IF(OR(A67="",C67="",D67="",E67=""),"",IFERROR(J67/E67,0))</f>
        <v/>
      </c>
      <c r="M67" s="25">
        <f>IF(OR(A67="",C67="",D67="",E67=""),"",IFERROR(IF(C67="Revenus",IF(L67&gt;=0,"Conforme",IF(L67&gt;=-'Paramètres'!$B$8,"À surveiller","Défavorable")),IF(L67&lt;=0,"Conforme",IF(L67&lt;='Paramètres'!$B$8,"À surveiller","Défavorable"))),"À surveiller"))</f>
        <v/>
      </c>
      <c r="N67" s="21" t="n"/>
    </row>
    <row r="68">
      <c r="A68" s="19" t="n"/>
      <c r="B68" s="20">
        <f>IFERROR(MATCH(A68,'Paramètres'!$G$5:$G$16,0),"")</f>
        <v/>
      </c>
      <c r="C68" s="19" t="n"/>
      <c r="D68" s="21" t="n"/>
      <c r="E68" s="22" t="n"/>
      <c r="F68" s="23">
        <f>IF(OR(A68="",C68="",D68="",E68=""),"",IFERROR(SUMIFS('Transactions'!$J$5:$J$104,'Transactions'!$C$5:$C$104,B68,'Transactions'!$E$5:$E$104,C68,'Transactions'!$F$5:$F$104,D68,'Transactions'!$I$5:$I$104,"Réel"),0))</f>
        <v/>
      </c>
      <c r="G68" s="23">
        <f>IF(OR(A68="",C68="",D68="",E68=""),"",IFERROR(SUMIFS('Transactions'!$J$5:$J$104,'Transactions'!$C$5:$C$104,B68,'Transactions'!$E$5:$E$104,C68,'Transactions'!$F$5:$F$104,D68,'Transactions'!$I$5:$I$104,"Prévisionnel"),0))</f>
        <v/>
      </c>
      <c r="H68" s="23">
        <f>IF(OR(A68="",C68="",D68="",E68=""),"",IFERROR(F68+G68,0))</f>
        <v/>
      </c>
      <c r="I68" s="23">
        <f>IF(OR(A68="",C68="",D68="",E68=""),"",IFERROR(F68-E68,0))</f>
        <v/>
      </c>
      <c r="J68" s="23">
        <f>IF(OR(A68="",C68="",D68="",E68=""),"",IFERROR(H68-E68,0))</f>
        <v/>
      </c>
      <c r="K68" s="24">
        <f>IF(OR(A68="",C68="",D68="",E68=""),"",IFERROR(I68/E68,0))</f>
        <v/>
      </c>
      <c r="L68" s="24">
        <f>IF(OR(A68="",C68="",D68="",E68=""),"",IFERROR(J68/E68,0))</f>
        <v/>
      </c>
      <c r="M68" s="25">
        <f>IF(OR(A68="",C68="",D68="",E68=""),"",IFERROR(IF(C68="Revenus",IF(L68&gt;=0,"Conforme",IF(L68&gt;=-'Paramètres'!$B$8,"À surveiller","Défavorable")),IF(L68&lt;=0,"Conforme",IF(L68&lt;='Paramètres'!$B$8,"À surveiller","Défavorable"))),"À surveiller"))</f>
        <v/>
      </c>
      <c r="N68" s="21" t="n"/>
    </row>
    <row r="69">
      <c r="A69" s="19" t="n"/>
      <c r="B69" s="20">
        <f>IFERROR(MATCH(A69,'Paramètres'!$G$5:$G$16,0),"")</f>
        <v/>
      </c>
      <c r="C69" s="19" t="n"/>
      <c r="D69" s="21" t="n"/>
      <c r="E69" s="22" t="n"/>
      <c r="F69" s="23">
        <f>IF(OR(A69="",C69="",D69="",E69=""),"",IFERROR(SUMIFS('Transactions'!$J$5:$J$104,'Transactions'!$C$5:$C$104,B69,'Transactions'!$E$5:$E$104,C69,'Transactions'!$F$5:$F$104,D69,'Transactions'!$I$5:$I$104,"Réel"),0))</f>
        <v/>
      </c>
      <c r="G69" s="23">
        <f>IF(OR(A69="",C69="",D69="",E69=""),"",IFERROR(SUMIFS('Transactions'!$J$5:$J$104,'Transactions'!$C$5:$C$104,B69,'Transactions'!$E$5:$E$104,C69,'Transactions'!$F$5:$F$104,D69,'Transactions'!$I$5:$I$104,"Prévisionnel"),0))</f>
        <v/>
      </c>
      <c r="H69" s="23">
        <f>IF(OR(A69="",C69="",D69="",E69=""),"",IFERROR(F69+G69,0))</f>
        <v/>
      </c>
      <c r="I69" s="23">
        <f>IF(OR(A69="",C69="",D69="",E69=""),"",IFERROR(F69-E69,0))</f>
        <v/>
      </c>
      <c r="J69" s="23">
        <f>IF(OR(A69="",C69="",D69="",E69=""),"",IFERROR(H69-E69,0))</f>
        <v/>
      </c>
      <c r="K69" s="24">
        <f>IF(OR(A69="",C69="",D69="",E69=""),"",IFERROR(I69/E69,0))</f>
        <v/>
      </c>
      <c r="L69" s="24">
        <f>IF(OR(A69="",C69="",D69="",E69=""),"",IFERROR(J69/E69,0))</f>
        <v/>
      </c>
      <c r="M69" s="25">
        <f>IF(OR(A69="",C69="",D69="",E69=""),"",IFERROR(IF(C69="Revenus",IF(L69&gt;=0,"Conforme",IF(L69&gt;=-'Paramètres'!$B$8,"À surveiller","Défavorable")),IF(L69&lt;=0,"Conforme",IF(L69&lt;='Paramètres'!$B$8,"À surveiller","Défavorable"))),"À surveiller"))</f>
        <v/>
      </c>
      <c r="N69" s="21" t="n"/>
    </row>
    <row r="70">
      <c r="A70" s="19" t="n"/>
      <c r="B70" s="20">
        <f>IFERROR(MATCH(A70,'Paramètres'!$G$5:$G$16,0),"")</f>
        <v/>
      </c>
      <c r="C70" s="19" t="n"/>
      <c r="D70" s="21" t="n"/>
      <c r="E70" s="22" t="n"/>
      <c r="F70" s="23">
        <f>IF(OR(A70="",C70="",D70="",E70=""),"",IFERROR(SUMIFS('Transactions'!$J$5:$J$104,'Transactions'!$C$5:$C$104,B70,'Transactions'!$E$5:$E$104,C70,'Transactions'!$F$5:$F$104,D70,'Transactions'!$I$5:$I$104,"Réel"),0))</f>
        <v/>
      </c>
      <c r="G70" s="23">
        <f>IF(OR(A70="",C70="",D70="",E70=""),"",IFERROR(SUMIFS('Transactions'!$J$5:$J$104,'Transactions'!$C$5:$C$104,B70,'Transactions'!$E$5:$E$104,C70,'Transactions'!$F$5:$F$104,D70,'Transactions'!$I$5:$I$104,"Prévisionnel"),0))</f>
        <v/>
      </c>
      <c r="H70" s="23">
        <f>IF(OR(A70="",C70="",D70="",E70=""),"",IFERROR(F70+G70,0))</f>
        <v/>
      </c>
      <c r="I70" s="23">
        <f>IF(OR(A70="",C70="",D70="",E70=""),"",IFERROR(F70-E70,0))</f>
        <v/>
      </c>
      <c r="J70" s="23">
        <f>IF(OR(A70="",C70="",D70="",E70=""),"",IFERROR(H70-E70,0))</f>
        <v/>
      </c>
      <c r="K70" s="24">
        <f>IF(OR(A70="",C70="",D70="",E70=""),"",IFERROR(I70/E70,0))</f>
        <v/>
      </c>
      <c r="L70" s="24">
        <f>IF(OR(A70="",C70="",D70="",E70=""),"",IFERROR(J70/E70,0))</f>
        <v/>
      </c>
      <c r="M70" s="25">
        <f>IF(OR(A70="",C70="",D70="",E70=""),"",IFERROR(IF(C70="Revenus",IF(L70&gt;=0,"Conforme",IF(L70&gt;=-'Paramètres'!$B$8,"À surveiller","Défavorable")),IF(L70&lt;=0,"Conforme",IF(L70&lt;='Paramètres'!$B$8,"À surveiller","Défavorable"))),"À surveiller"))</f>
        <v/>
      </c>
      <c r="N70" s="21" t="n"/>
    </row>
    <row r="71">
      <c r="A71" s="19" t="n"/>
      <c r="B71" s="20">
        <f>IFERROR(MATCH(A71,'Paramètres'!$G$5:$G$16,0),"")</f>
        <v/>
      </c>
      <c r="C71" s="19" t="n"/>
      <c r="D71" s="21" t="n"/>
      <c r="E71" s="22" t="n"/>
      <c r="F71" s="23">
        <f>IF(OR(A71="",C71="",D71="",E71=""),"",IFERROR(SUMIFS('Transactions'!$J$5:$J$104,'Transactions'!$C$5:$C$104,B71,'Transactions'!$E$5:$E$104,C71,'Transactions'!$F$5:$F$104,D71,'Transactions'!$I$5:$I$104,"Réel"),0))</f>
        <v/>
      </c>
      <c r="G71" s="23">
        <f>IF(OR(A71="",C71="",D71="",E71=""),"",IFERROR(SUMIFS('Transactions'!$J$5:$J$104,'Transactions'!$C$5:$C$104,B71,'Transactions'!$E$5:$E$104,C71,'Transactions'!$F$5:$F$104,D71,'Transactions'!$I$5:$I$104,"Prévisionnel"),0))</f>
        <v/>
      </c>
      <c r="H71" s="23">
        <f>IF(OR(A71="",C71="",D71="",E71=""),"",IFERROR(F71+G71,0))</f>
        <v/>
      </c>
      <c r="I71" s="23">
        <f>IF(OR(A71="",C71="",D71="",E71=""),"",IFERROR(F71-E71,0))</f>
        <v/>
      </c>
      <c r="J71" s="23">
        <f>IF(OR(A71="",C71="",D71="",E71=""),"",IFERROR(H71-E71,0))</f>
        <v/>
      </c>
      <c r="K71" s="24">
        <f>IF(OR(A71="",C71="",D71="",E71=""),"",IFERROR(I71/E71,0))</f>
        <v/>
      </c>
      <c r="L71" s="24">
        <f>IF(OR(A71="",C71="",D71="",E71=""),"",IFERROR(J71/E71,0))</f>
        <v/>
      </c>
      <c r="M71" s="25">
        <f>IF(OR(A71="",C71="",D71="",E71=""),"",IFERROR(IF(C71="Revenus",IF(L71&gt;=0,"Conforme",IF(L71&gt;=-'Paramètres'!$B$8,"À surveiller","Défavorable")),IF(L71&lt;=0,"Conforme",IF(L71&lt;='Paramètres'!$B$8,"À surveiller","Défavorable"))),"À surveiller"))</f>
        <v/>
      </c>
      <c r="N71" s="21" t="n"/>
    </row>
    <row r="72">
      <c r="A72" s="19" t="n"/>
      <c r="B72" s="20">
        <f>IFERROR(MATCH(A72,'Paramètres'!$G$5:$G$16,0),"")</f>
        <v/>
      </c>
      <c r="C72" s="19" t="n"/>
      <c r="D72" s="21" t="n"/>
      <c r="E72" s="22" t="n"/>
      <c r="F72" s="23">
        <f>IF(OR(A72="",C72="",D72="",E72=""),"",IFERROR(SUMIFS('Transactions'!$J$5:$J$104,'Transactions'!$C$5:$C$104,B72,'Transactions'!$E$5:$E$104,C72,'Transactions'!$F$5:$F$104,D72,'Transactions'!$I$5:$I$104,"Réel"),0))</f>
        <v/>
      </c>
      <c r="G72" s="23">
        <f>IF(OR(A72="",C72="",D72="",E72=""),"",IFERROR(SUMIFS('Transactions'!$J$5:$J$104,'Transactions'!$C$5:$C$104,B72,'Transactions'!$E$5:$E$104,C72,'Transactions'!$F$5:$F$104,D72,'Transactions'!$I$5:$I$104,"Prévisionnel"),0))</f>
        <v/>
      </c>
      <c r="H72" s="23">
        <f>IF(OR(A72="",C72="",D72="",E72=""),"",IFERROR(F72+G72,0))</f>
        <v/>
      </c>
      <c r="I72" s="23">
        <f>IF(OR(A72="",C72="",D72="",E72=""),"",IFERROR(F72-E72,0))</f>
        <v/>
      </c>
      <c r="J72" s="23">
        <f>IF(OR(A72="",C72="",D72="",E72=""),"",IFERROR(H72-E72,0))</f>
        <v/>
      </c>
      <c r="K72" s="24">
        <f>IF(OR(A72="",C72="",D72="",E72=""),"",IFERROR(I72/E72,0))</f>
        <v/>
      </c>
      <c r="L72" s="24">
        <f>IF(OR(A72="",C72="",D72="",E72=""),"",IFERROR(J72/E72,0))</f>
        <v/>
      </c>
      <c r="M72" s="25">
        <f>IF(OR(A72="",C72="",D72="",E72=""),"",IFERROR(IF(C72="Revenus",IF(L72&gt;=0,"Conforme",IF(L72&gt;=-'Paramètres'!$B$8,"À surveiller","Défavorable")),IF(L72&lt;=0,"Conforme",IF(L72&lt;='Paramètres'!$B$8,"À surveiller","Défavorable"))),"À surveiller"))</f>
        <v/>
      </c>
      <c r="N72" s="21" t="n"/>
    </row>
    <row r="73">
      <c r="A73" s="19" t="n"/>
      <c r="B73" s="20">
        <f>IFERROR(MATCH(A73,'Paramètres'!$G$5:$G$16,0),"")</f>
        <v/>
      </c>
      <c r="C73" s="19" t="n"/>
      <c r="D73" s="21" t="n"/>
      <c r="E73" s="22" t="n"/>
      <c r="F73" s="23">
        <f>IF(OR(A73="",C73="",D73="",E73=""),"",IFERROR(SUMIFS('Transactions'!$J$5:$J$104,'Transactions'!$C$5:$C$104,B73,'Transactions'!$E$5:$E$104,C73,'Transactions'!$F$5:$F$104,D73,'Transactions'!$I$5:$I$104,"Réel"),0))</f>
        <v/>
      </c>
      <c r="G73" s="23">
        <f>IF(OR(A73="",C73="",D73="",E73=""),"",IFERROR(SUMIFS('Transactions'!$J$5:$J$104,'Transactions'!$C$5:$C$104,B73,'Transactions'!$E$5:$E$104,C73,'Transactions'!$F$5:$F$104,D73,'Transactions'!$I$5:$I$104,"Prévisionnel"),0))</f>
        <v/>
      </c>
      <c r="H73" s="23">
        <f>IF(OR(A73="",C73="",D73="",E73=""),"",IFERROR(F73+G73,0))</f>
        <v/>
      </c>
      <c r="I73" s="23">
        <f>IF(OR(A73="",C73="",D73="",E73=""),"",IFERROR(F73-E73,0))</f>
        <v/>
      </c>
      <c r="J73" s="23">
        <f>IF(OR(A73="",C73="",D73="",E73=""),"",IFERROR(H73-E73,0))</f>
        <v/>
      </c>
      <c r="K73" s="24">
        <f>IF(OR(A73="",C73="",D73="",E73=""),"",IFERROR(I73/E73,0))</f>
        <v/>
      </c>
      <c r="L73" s="24">
        <f>IF(OR(A73="",C73="",D73="",E73=""),"",IFERROR(J73/E73,0))</f>
        <v/>
      </c>
      <c r="M73" s="25">
        <f>IF(OR(A73="",C73="",D73="",E73=""),"",IFERROR(IF(C73="Revenus",IF(L73&gt;=0,"Conforme",IF(L73&gt;=-'Paramètres'!$B$8,"À surveiller","Défavorable")),IF(L73&lt;=0,"Conforme",IF(L73&lt;='Paramètres'!$B$8,"À surveiller","Défavorable"))),"À surveiller"))</f>
        <v/>
      </c>
      <c r="N73" s="21" t="n"/>
    </row>
    <row r="74">
      <c r="A74" s="19" t="n"/>
      <c r="B74" s="20">
        <f>IFERROR(MATCH(A74,'Paramètres'!$G$5:$G$16,0),"")</f>
        <v/>
      </c>
      <c r="C74" s="19" t="n"/>
      <c r="D74" s="21" t="n"/>
      <c r="E74" s="22" t="n"/>
      <c r="F74" s="23">
        <f>IF(OR(A74="",C74="",D74="",E74=""),"",IFERROR(SUMIFS('Transactions'!$J$5:$J$104,'Transactions'!$C$5:$C$104,B74,'Transactions'!$E$5:$E$104,C74,'Transactions'!$F$5:$F$104,D74,'Transactions'!$I$5:$I$104,"Réel"),0))</f>
        <v/>
      </c>
      <c r="G74" s="23">
        <f>IF(OR(A74="",C74="",D74="",E74=""),"",IFERROR(SUMIFS('Transactions'!$J$5:$J$104,'Transactions'!$C$5:$C$104,B74,'Transactions'!$E$5:$E$104,C74,'Transactions'!$F$5:$F$104,D74,'Transactions'!$I$5:$I$104,"Prévisionnel"),0))</f>
        <v/>
      </c>
      <c r="H74" s="23">
        <f>IF(OR(A74="",C74="",D74="",E74=""),"",IFERROR(F74+G74,0))</f>
        <v/>
      </c>
      <c r="I74" s="23">
        <f>IF(OR(A74="",C74="",D74="",E74=""),"",IFERROR(F74-E74,0))</f>
        <v/>
      </c>
      <c r="J74" s="23">
        <f>IF(OR(A74="",C74="",D74="",E74=""),"",IFERROR(H74-E74,0))</f>
        <v/>
      </c>
      <c r="K74" s="24">
        <f>IF(OR(A74="",C74="",D74="",E74=""),"",IFERROR(I74/E74,0))</f>
        <v/>
      </c>
      <c r="L74" s="24">
        <f>IF(OR(A74="",C74="",D74="",E74=""),"",IFERROR(J74/E74,0))</f>
        <v/>
      </c>
      <c r="M74" s="25">
        <f>IF(OR(A74="",C74="",D74="",E74=""),"",IFERROR(IF(C74="Revenus",IF(L74&gt;=0,"Conforme",IF(L74&gt;=-'Paramètres'!$B$8,"À surveiller","Défavorable")),IF(L74&lt;=0,"Conforme",IF(L74&lt;='Paramètres'!$B$8,"À surveiller","Défavorable"))),"À surveiller"))</f>
        <v/>
      </c>
      <c r="N74" s="21" t="n"/>
    </row>
    <row r="75">
      <c r="A75" s="19" t="n"/>
      <c r="B75" s="20">
        <f>IFERROR(MATCH(A75,'Paramètres'!$G$5:$G$16,0),"")</f>
        <v/>
      </c>
      <c r="C75" s="19" t="n"/>
      <c r="D75" s="21" t="n"/>
      <c r="E75" s="22" t="n"/>
      <c r="F75" s="23">
        <f>IF(OR(A75="",C75="",D75="",E75=""),"",IFERROR(SUMIFS('Transactions'!$J$5:$J$104,'Transactions'!$C$5:$C$104,B75,'Transactions'!$E$5:$E$104,C75,'Transactions'!$F$5:$F$104,D75,'Transactions'!$I$5:$I$104,"Réel"),0))</f>
        <v/>
      </c>
      <c r="G75" s="23">
        <f>IF(OR(A75="",C75="",D75="",E75=""),"",IFERROR(SUMIFS('Transactions'!$J$5:$J$104,'Transactions'!$C$5:$C$104,B75,'Transactions'!$E$5:$E$104,C75,'Transactions'!$F$5:$F$104,D75,'Transactions'!$I$5:$I$104,"Prévisionnel"),0))</f>
        <v/>
      </c>
      <c r="H75" s="23">
        <f>IF(OR(A75="",C75="",D75="",E75=""),"",IFERROR(F75+G75,0))</f>
        <v/>
      </c>
      <c r="I75" s="23">
        <f>IF(OR(A75="",C75="",D75="",E75=""),"",IFERROR(F75-E75,0))</f>
        <v/>
      </c>
      <c r="J75" s="23">
        <f>IF(OR(A75="",C75="",D75="",E75=""),"",IFERROR(H75-E75,0))</f>
        <v/>
      </c>
      <c r="K75" s="24">
        <f>IF(OR(A75="",C75="",D75="",E75=""),"",IFERROR(I75/E75,0))</f>
        <v/>
      </c>
      <c r="L75" s="24">
        <f>IF(OR(A75="",C75="",D75="",E75=""),"",IFERROR(J75/E75,0))</f>
        <v/>
      </c>
      <c r="M75" s="25">
        <f>IF(OR(A75="",C75="",D75="",E75=""),"",IFERROR(IF(C75="Revenus",IF(L75&gt;=0,"Conforme",IF(L75&gt;=-'Paramètres'!$B$8,"À surveiller","Défavorable")),IF(L75&lt;=0,"Conforme",IF(L75&lt;='Paramètres'!$B$8,"À surveiller","Défavorable"))),"À surveiller"))</f>
        <v/>
      </c>
      <c r="N75" s="21" t="n"/>
    </row>
    <row r="76">
      <c r="A76" s="19" t="n"/>
      <c r="B76" s="20">
        <f>IFERROR(MATCH(A76,'Paramètres'!$G$5:$G$16,0),"")</f>
        <v/>
      </c>
      <c r="C76" s="19" t="n"/>
      <c r="D76" s="21" t="n"/>
      <c r="E76" s="22" t="n"/>
      <c r="F76" s="23">
        <f>IF(OR(A76="",C76="",D76="",E76=""),"",IFERROR(SUMIFS('Transactions'!$J$5:$J$104,'Transactions'!$C$5:$C$104,B76,'Transactions'!$E$5:$E$104,C76,'Transactions'!$F$5:$F$104,D76,'Transactions'!$I$5:$I$104,"Réel"),0))</f>
        <v/>
      </c>
      <c r="G76" s="23">
        <f>IF(OR(A76="",C76="",D76="",E76=""),"",IFERROR(SUMIFS('Transactions'!$J$5:$J$104,'Transactions'!$C$5:$C$104,B76,'Transactions'!$E$5:$E$104,C76,'Transactions'!$F$5:$F$104,D76,'Transactions'!$I$5:$I$104,"Prévisionnel"),0))</f>
        <v/>
      </c>
      <c r="H76" s="23">
        <f>IF(OR(A76="",C76="",D76="",E76=""),"",IFERROR(F76+G76,0))</f>
        <v/>
      </c>
      <c r="I76" s="23">
        <f>IF(OR(A76="",C76="",D76="",E76=""),"",IFERROR(F76-E76,0))</f>
        <v/>
      </c>
      <c r="J76" s="23">
        <f>IF(OR(A76="",C76="",D76="",E76=""),"",IFERROR(H76-E76,0))</f>
        <v/>
      </c>
      <c r="K76" s="24">
        <f>IF(OR(A76="",C76="",D76="",E76=""),"",IFERROR(I76/E76,0))</f>
        <v/>
      </c>
      <c r="L76" s="24">
        <f>IF(OR(A76="",C76="",D76="",E76=""),"",IFERROR(J76/E76,0))</f>
        <v/>
      </c>
      <c r="M76" s="25">
        <f>IF(OR(A76="",C76="",D76="",E76=""),"",IFERROR(IF(C76="Revenus",IF(L76&gt;=0,"Conforme",IF(L76&gt;=-'Paramètres'!$B$8,"À surveiller","Défavorable")),IF(L76&lt;=0,"Conforme",IF(L76&lt;='Paramètres'!$B$8,"À surveiller","Défavorable"))),"À surveiller"))</f>
        <v/>
      </c>
      <c r="N76" s="21" t="n"/>
    </row>
    <row r="77">
      <c r="A77" s="19" t="n"/>
      <c r="B77" s="20">
        <f>IFERROR(MATCH(A77,'Paramètres'!$G$5:$G$16,0),"")</f>
        <v/>
      </c>
      <c r="C77" s="19" t="n"/>
      <c r="D77" s="21" t="n"/>
      <c r="E77" s="22" t="n"/>
      <c r="F77" s="23">
        <f>IF(OR(A77="",C77="",D77="",E77=""),"",IFERROR(SUMIFS('Transactions'!$J$5:$J$104,'Transactions'!$C$5:$C$104,B77,'Transactions'!$E$5:$E$104,C77,'Transactions'!$F$5:$F$104,D77,'Transactions'!$I$5:$I$104,"Réel"),0))</f>
        <v/>
      </c>
      <c r="G77" s="23">
        <f>IF(OR(A77="",C77="",D77="",E77=""),"",IFERROR(SUMIFS('Transactions'!$J$5:$J$104,'Transactions'!$C$5:$C$104,B77,'Transactions'!$E$5:$E$104,C77,'Transactions'!$F$5:$F$104,D77,'Transactions'!$I$5:$I$104,"Prévisionnel"),0))</f>
        <v/>
      </c>
      <c r="H77" s="23">
        <f>IF(OR(A77="",C77="",D77="",E77=""),"",IFERROR(F77+G77,0))</f>
        <v/>
      </c>
      <c r="I77" s="23">
        <f>IF(OR(A77="",C77="",D77="",E77=""),"",IFERROR(F77-E77,0))</f>
        <v/>
      </c>
      <c r="J77" s="23">
        <f>IF(OR(A77="",C77="",D77="",E77=""),"",IFERROR(H77-E77,0))</f>
        <v/>
      </c>
      <c r="K77" s="24">
        <f>IF(OR(A77="",C77="",D77="",E77=""),"",IFERROR(I77/E77,0))</f>
        <v/>
      </c>
      <c r="L77" s="24">
        <f>IF(OR(A77="",C77="",D77="",E77=""),"",IFERROR(J77/E77,0))</f>
        <v/>
      </c>
      <c r="M77" s="25">
        <f>IF(OR(A77="",C77="",D77="",E77=""),"",IFERROR(IF(C77="Revenus",IF(L77&gt;=0,"Conforme",IF(L77&gt;=-'Paramètres'!$B$8,"À surveiller","Défavorable")),IF(L77&lt;=0,"Conforme",IF(L77&lt;='Paramètres'!$B$8,"À surveiller","Défavorable"))),"À surveiller"))</f>
        <v/>
      </c>
      <c r="N77" s="21" t="n"/>
    </row>
    <row r="78">
      <c r="A78" s="19" t="n"/>
      <c r="B78" s="20">
        <f>IFERROR(MATCH(A78,'Paramètres'!$G$5:$G$16,0),"")</f>
        <v/>
      </c>
      <c r="C78" s="19" t="n"/>
      <c r="D78" s="21" t="n"/>
      <c r="E78" s="22" t="n"/>
      <c r="F78" s="23">
        <f>IF(OR(A78="",C78="",D78="",E78=""),"",IFERROR(SUMIFS('Transactions'!$J$5:$J$104,'Transactions'!$C$5:$C$104,B78,'Transactions'!$E$5:$E$104,C78,'Transactions'!$F$5:$F$104,D78,'Transactions'!$I$5:$I$104,"Réel"),0))</f>
        <v/>
      </c>
      <c r="G78" s="23">
        <f>IF(OR(A78="",C78="",D78="",E78=""),"",IFERROR(SUMIFS('Transactions'!$J$5:$J$104,'Transactions'!$C$5:$C$104,B78,'Transactions'!$E$5:$E$104,C78,'Transactions'!$F$5:$F$104,D78,'Transactions'!$I$5:$I$104,"Prévisionnel"),0))</f>
        <v/>
      </c>
      <c r="H78" s="23">
        <f>IF(OR(A78="",C78="",D78="",E78=""),"",IFERROR(F78+G78,0))</f>
        <v/>
      </c>
      <c r="I78" s="23">
        <f>IF(OR(A78="",C78="",D78="",E78=""),"",IFERROR(F78-E78,0))</f>
        <v/>
      </c>
      <c r="J78" s="23">
        <f>IF(OR(A78="",C78="",D78="",E78=""),"",IFERROR(H78-E78,0))</f>
        <v/>
      </c>
      <c r="K78" s="24">
        <f>IF(OR(A78="",C78="",D78="",E78=""),"",IFERROR(I78/E78,0))</f>
        <v/>
      </c>
      <c r="L78" s="24">
        <f>IF(OR(A78="",C78="",D78="",E78=""),"",IFERROR(J78/E78,0))</f>
        <v/>
      </c>
      <c r="M78" s="25">
        <f>IF(OR(A78="",C78="",D78="",E78=""),"",IFERROR(IF(C78="Revenus",IF(L78&gt;=0,"Conforme",IF(L78&gt;=-'Paramètres'!$B$8,"À surveiller","Défavorable")),IF(L78&lt;=0,"Conforme",IF(L78&lt;='Paramètres'!$B$8,"À surveiller","Défavorable"))),"À surveiller"))</f>
        <v/>
      </c>
      <c r="N78" s="21" t="n"/>
    </row>
    <row r="79">
      <c r="A79" s="19" t="n"/>
      <c r="B79" s="20">
        <f>IFERROR(MATCH(A79,'Paramètres'!$G$5:$G$16,0),"")</f>
        <v/>
      </c>
      <c r="C79" s="19" t="n"/>
      <c r="D79" s="21" t="n"/>
      <c r="E79" s="22" t="n"/>
      <c r="F79" s="23">
        <f>IF(OR(A79="",C79="",D79="",E79=""),"",IFERROR(SUMIFS('Transactions'!$J$5:$J$104,'Transactions'!$C$5:$C$104,B79,'Transactions'!$E$5:$E$104,C79,'Transactions'!$F$5:$F$104,D79,'Transactions'!$I$5:$I$104,"Réel"),0))</f>
        <v/>
      </c>
      <c r="G79" s="23">
        <f>IF(OR(A79="",C79="",D79="",E79=""),"",IFERROR(SUMIFS('Transactions'!$J$5:$J$104,'Transactions'!$C$5:$C$104,B79,'Transactions'!$E$5:$E$104,C79,'Transactions'!$F$5:$F$104,D79,'Transactions'!$I$5:$I$104,"Prévisionnel"),0))</f>
        <v/>
      </c>
      <c r="H79" s="23">
        <f>IF(OR(A79="",C79="",D79="",E79=""),"",IFERROR(F79+G79,0))</f>
        <v/>
      </c>
      <c r="I79" s="23">
        <f>IF(OR(A79="",C79="",D79="",E79=""),"",IFERROR(F79-E79,0))</f>
        <v/>
      </c>
      <c r="J79" s="23">
        <f>IF(OR(A79="",C79="",D79="",E79=""),"",IFERROR(H79-E79,0))</f>
        <v/>
      </c>
      <c r="K79" s="24">
        <f>IF(OR(A79="",C79="",D79="",E79=""),"",IFERROR(I79/E79,0))</f>
        <v/>
      </c>
      <c r="L79" s="24">
        <f>IF(OR(A79="",C79="",D79="",E79=""),"",IFERROR(J79/E79,0))</f>
        <v/>
      </c>
      <c r="M79" s="25">
        <f>IF(OR(A79="",C79="",D79="",E79=""),"",IFERROR(IF(C79="Revenus",IF(L79&gt;=0,"Conforme",IF(L79&gt;=-'Paramètres'!$B$8,"À surveiller","Défavorable")),IF(L79&lt;=0,"Conforme",IF(L79&lt;='Paramètres'!$B$8,"À surveiller","Défavorable"))),"À surveiller"))</f>
        <v/>
      </c>
      <c r="N79" s="21" t="n"/>
    </row>
    <row r="80">
      <c r="A80" s="19" t="n"/>
      <c r="B80" s="20">
        <f>IFERROR(MATCH(A80,'Paramètres'!$G$5:$G$16,0),"")</f>
        <v/>
      </c>
      <c r="C80" s="19" t="n"/>
      <c r="D80" s="21" t="n"/>
      <c r="E80" s="22" t="n"/>
      <c r="F80" s="23">
        <f>IF(OR(A80="",C80="",D80="",E80=""),"",IFERROR(SUMIFS('Transactions'!$J$5:$J$104,'Transactions'!$C$5:$C$104,B80,'Transactions'!$E$5:$E$104,C80,'Transactions'!$F$5:$F$104,D80,'Transactions'!$I$5:$I$104,"Réel"),0))</f>
        <v/>
      </c>
      <c r="G80" s="23">
        <f>IF(OR(A80="",C80="",D80="",E80=""),"",IFERROR(SUMIFS('Transactions'!$J$5:$J$104,'Transactions'!$C$5:$C$104,B80,'Transactions'!$E$5:$E$104,C80,'Transactions'!$F$5:$F$104,D80,'Transactions'!$I$5:$I$104,"Prévisionnel"),0))</f>
        <v/>
      </c>
      <c r="H80" s="23">
        <f>IF(OR(A80="",C80="",D80="",E80=""),"",IFERROR(F80+G80,0))</f>
        <v/>
      </c>
      <c r="I80" s="23">
        <f>IF(OR(A80="",C80="",D80="",E80=""),"",IFERROR(F80-E80,0))</f>
        <v/>
      </c>
      <c r="J80" s="23">
        <f>IF(OR(A80="",C80="",D80="",E80=""),"",IFERROR(H80-E80,0))</f>
        <v/>
      </c>
      <c r="K80" s="24">
        <f>IF(OR(A80="",C80="",D80="",E80=""),"",IFERROR(I80/E80,0))</f>
        <v/>
      </c>
      <c r="L80" s="24">
        <f>IF(OR(A80="",C80="",D80="",E80=""),"",IFERROR(J80/E80,0))</f>
        <v/>
      </c>
      <c r="M80" s="25">
        <f>IF(OR(A80="",C80="",D80="",E80=""),"",IFERROR(IF(C80="Revenus",IF(L80&gt;=0,"Conforme",IF(L80&gt;=-'Paramètres'!$B$8,"À surveiller","Défavorable")),IF(L80&lt;=0,"Conforme",IF(L80&lt;='Paramètres'!$B$8,"À surveiller","Défavorable"))),"À surveiller"))</f>
        <v/>
      </c>
      <c r="N80" s="21" t="n"/>
    </row>
    <row r="81">
      <c r="A81" s="19" t="n"/>
      <c r="B81" s="20">
        <f>IFERROR(MATCH(A81,'Paramètres'!$G$5:$G$16,0),"")</f>
        <v/>
      </c>
      <c r="C81" s="19" t="n"/>
      <c r="D81" s="21" t="n"/>
      <c r="E81" s="22" t="n"/>
      <c r="F81" s="23">
        <f>IF(OR(A81="",C81="",D81="",E81=""),"",IFERROR(SUMIFS('Transactions'!$J$5:$J$104,'Transactions'!$C$5:$C$104,B81,'Transactions'!$E$5:$E$104,C81,'Transactions'!$F$5:$F$104,D81,'Transactions'!$I$5:$I$104,"Réel"),0))</f>
        <v/>
      </c>
      <c r="G81" s="23">
        <f>IF(OR(A81="",C81="",D81="",E81=""),"",IFERROR(SUMIFS('Transactions'!$J$5:$J$104,'Transactions'!$C$5:$C$104,B81,'Transactions'!$E$5:$E$104,C81,'Transactions'!$F$5:$F$104,D81,'Transactions'!$I$5:$I$104,"Prévisionnel"),0))</f>
        <v/>
      </c>
      <c r="H81" s="23">
        <f>IF(OR(A81="",C81="",D81="",E81=""),"",IFERROR(F81+G81,0))</f>
        <v/>
      </c>
      <c r="I81" s="23">
        <f>IF(OR(A81="",C81="",D81="",E81=""),"",IFERROR(F81-E81,0))</f>
        <v/>
      </c>
      <c r="J81" s="23">
        <f>IF(OR(A81="",C81="",D81="",E81=""),"",IFERROR(H81-E81,0))</f>
        <v/>
      </c>
      <c r="K81" s="24">
        <f>IF(OR(A81="",C81="",D81="",E81=""),"",IFERROR(I81/E81,0))</f>
        <v/>
      </c>
      <c r="L81" s="24">
        <f>IF(OR(A81="",C81="",D81="",E81=""),"",IFERROR(J81/E81,0))</f>
        <v/>
      </c>
      <c r="M81" s="25">
        <f>IF(OR(A81="",C81="",D81="",E81=""),"",IFERROR(IF(C81="Revenus",IF(L81&gt;=0,"Conforme",IF(L81&gt;=-'Paramètres'!$B$8,"À surveiller","Défavorable")),IF(L81&lt;=0,"Conforme",IF(L81&lt;='Paramètres'!$B$8,"À surveiller","Défavorable"))),"À surveiller"))</f>
        <v/>
      </c>
      <c r="N81" s="21" t="n"/>
    </row>
    <row r="82">
      <c r="A82" s="19" t="n"/>
      <c r="B82" s="20">
        <f>IFERROR(MATCH(A82,'Paramètres'!$G$5:$G$16,0),"")</f>
        <v/>
      </c>
      <c r="C82" s="19" t="n"/>
      <c r="D82" s="21" t="n"/>
      <c r="E82" s="22" t="n"/>
      <c r="F82" s="23">
        <f>IF(OR(A82="",C82="",D82="",E82=""),"",IFERROR(SUMIFS('Transactions'!$J$5:$J$104,'Transactions'!$C$5:$C$104,B82,'Transactions'!$E$5:$E$104,C82,'Transactions'!$F$5:$F$104,D82,'Transactions'!$I$5:$I$104,"Réel"),0))</f>
        <v/>
      </c>
      <c r="G82" s="23">
        <f>IF(OR(A82="",C82="",D82="",E82=""),"",IFERROR(SUMIFS('Transactions'!$J$5:$J$104,'Transactions'!$C$5:$C$104,B82,'Transactions'!$E$5:$E$104,C82,'Transactions'!$F$5:$F$104,D82,'Transactions'!$I$5:$I$104,"Prévisionnel"),0))</f>
        <v/>
      </c>
      <c r="H82" s="23">
        <f>IF(OR(A82="",C82="",D82="",E82=""),"",IFERROR(F82+G82,0))</f>
        <v/>
      </c>
      <c r="I82" s="23">
        <f>IF(OR(A82="",C82="",D82="",E82=""),"",IFERROR(F82-E82,0))</f>
        <v/>
      </c>
      <c r="J82" s="23">
        <f>IF(OR(A82="",C82="",D82="",E82=""),"",IFERROR(H82-E82,0))</f>
        <v/>
      </c>
      <c r="K82" s="24">
        <f>IF(OR(A82="",C82="",D82="",E82=""),"",IFERROR(I82/E82,0))</f>
        <v/>
      </c>
      <c r="L82" s="24">
        <f>IF(OR(A82="",C82="",D82="",E82=""),"",IFERROR(J82/E82,0))</f>
        <v/>
      </c>
      <c r="M82" s="25">
        <f>IF(OR(A82="",C82="",D82="",E82=""),"",IFERROR(IF(C82="Revenus",IF(L82&gt;=0,"Conforme",IF(L82&gt;=-'Paramètres'!$B$8,"À surveiller","Défavorable")),IF(L82&lt;=0,"Conforme",IF(L82&lt;='Paramètres'!$B$8,"À surveiller","Défavorable"))),"À surveiller"))</f>
        <v/>
      </c>
      <c r="N82" s="21" t="n"/>
    </row>
    <row r="83">
      <c r="A83" s="19" t="n"/>
      <c r="B83" s="20">
        <f>IFERROR(MATCH(A83,'Paramètres'!$G$5:$G$16,0),"")</f>
        <v/>
      </c>
      <c r="C83" s="19" t="n"/>
      <c r="D83" s="21" t="n"/>
      <c r="E83" s="22" t="n"/>
      <c r="F83" s="23">
        <f>IF(OR(A83="",C83="",D83="",E83=""),"",IFERROR(SUMIFS('Transactions'!$J$5:$J$104,'Transactions'!$C$5:$C$104,B83,'Transactions'!$E$5:$E$104,C83,'Transactions'!$F$5:$F$104,D83,'Transactions'!$I$5:$I$104,"Réel"),0))</f>
        <v/>
      </c>
      <c r="G83" s="23">
        <f>IF(OR(A83="",C83="",D83="",E83=""),"",IFERROR(SUMIFS('Transactions'!$J$5:$J$104,'Transactions'!$C$5:$C$104,B83,'Transactions'!$E$5:$E$104,C83,'Transactions'!$F$5:$F$104,D83,'Transactions'!$I$5:$I$104,"Prévisionnel"),0))</f>
        <v/>
      </c>
      <c r="H83" s="23">
        <f>IF(OR(A83="",C83="",D83="",E83=""),"",IFERROR(F83+G83,0))</f>
        <v/>
      </c>
      <c r="I83" s="23">
        <f>IF(OR(A83="",C83="",D83="",E83=""),"",IFERROR(F83-E83,0))</f>
        <v/>
      </c>
      <c r="J83" s="23">
        <f>IF(OR(A83="",C83="",D83="",E83=""),"",IFERROR(H83-E83,0))</f>
        <v/>
      </c>
      <c r="K83" s="24">
        <f>IF(OR(A83="",C83="",D83="",E83=""),"",IFERROR(I83/E83,0))</f>
        <v/>
      </c>
      <c r="L83" s="24">
        <f>IF(OR(A83="",C83="",D83="",E83=""),"",IFERROR(J83/E83,0))</f>
        <v/>
      </c>
      <c r="M83" s="25">
        <f>IF(OR(A83="",C83="",D83="",E83=""),"",IFERROR(IF(C83="Revenus",IF(L83&gt;=0,"Conforme",IF(L83&gt;=-'Paramètres'!$B$8,"À surveiller","Défavorable")),IF(L83&lt;=0,"Conforme",IF(L83&lt;='Paramètres'!$B$8,"À surveiller","Défavorable"))),"À surveiller"))</f>
        <v/>
      </c>
      <c r="N83" s="21" t="n"/>
    </row>
    <row r="84">
      <c r="A84" s="19" t="n"/>
      <c r="B84" s="20">
        <f>IFERROR(MATCH(A84,'Paramètres'!$G$5:$G$16,0),"")</f>
        <v/>
      </c>
      <c r="C84" s="19" t="n"/>
      <c r="D84" s="21" t="n"/>
      <c r="E84" s="22" t="n"/>
      <c r="F84" s="23">
        <f>IF(OR(A84="",C84="",D84="",E84=""),"",IFERROR(SUMIFS('Transactions'!$J$5:$J$104,'Transactions'!$C$5:$C$104,B84,'Transactions'!$E$5:$E$104,C84,'Transactions'!$F$5:$F$104,D84,'Transactions'!$I$5:$I$104,"Réel"),0))</f>
        <v/>
      </c>
      <c r="G84" s="23">
        <f>IF(OR(A84="",C84="",D84="",E84=""),"",IFERROR(SUMIFS('Transactions'!$J$5:$J$104,'Transactions'!$C$5:$C$104,B84,'Transactions'!$E$5:$E$104,C84,'Transactions'!$F$5:$F$104,D84,'Transactions'!$I$5:$I$104,"Prévisionnel"),0))</f>
        <v/>
      </c>
      <c r="H84" s="23">
        <f>IF(OR(A84="",C84="",D84="",E84=""),"",IFERROR(F84+G84,0))</f>
        <v/>
      </c>
      <c r="I84" s="23">
        <f>IF(OR(A84="",C84="",D84="",E84=""),"",IFERROR(F84-E84,0))</f>
        <v/>
      </c>
      <c r="J84" s="23">
        <f>IF(OR(A84="",C84="",D84="",E84=""),"",IFERROR(H84-E84,0))</f>
        <v/>
      </c>
      <c r="K84" s="24">
        <f>IF(OR(A84="",C84="",D84="",E84=""),"",IFERROR(I84/E84,0))</f>
        <v/>
      </c>
      <c r="L84" s="24">
        <f>IF(OR(A84="",C84="",D84="",E84=""),"",IFERROR(J84/E84,0))</f>
        <v/>
      </c>
      <c r="M84" s="25">
        <f>IF(OR(A84="",C84="",D84="",E84=""),"",IFERROR(IF(C84="Revenus",IF(L84&gt;=0,"Conforme",IF(L84&gt;=-'Paramètres'!$B$8,"À surveiller","Défavorable")),IF(L84&lt;=0,"Conforme",IF(L84&lt;='Paramètres'!$B$8,"À surveiller","Défavorable"))),"À surveiller"))</f>
        <v/>
      </c>
      <c r="N84" s="21" t="n"/>
    </row>
    <row r="85">
      <c r="A85" s="19" t="n"/>
      <c r="B85" s="20">
        <f>IFERROR(MATCH(A85,'Paramètres'!$G$5:$G$16,0),"")</f>
        <v/>
      </c>
      <c r="C85" s="19" t="n"/>
      <c r="D85" s="21" t="n"/>
      <c r="E85" s="22" t="n"/>
      <c r="F85" s="23">
        <f>IF(OR(A85="",C85="",D85="",E85=""),"",IFERROR(SUMIFS('Transactions'!$J$5:$J$104,'Transactions'!$C$5:$C$104,B85,'Transactions'!$E$5:$E$104,C85,'Transactions'!$F$5:$F$104,D85,'Transactions'!$I$5:$I$104,"Réel"),0))</f>
        <v/>
      </c>
      <c r="G85" s="23">
        <f>IF(OR(A85="",C85="",D85="",E85=""),"",IFERROR(SUMIFS('Transactions'!$J$5:$J$104,'Transactions'!$C$5:$C$104,B85,'Transactions'!$E$5:$E$104,C85,'Transactions'!$F$5:$F$104,D85,'Transactions'!$I$5:$I$104,"Prévisionnel"),0))</f>
        <v/>
      </c>
      <c r="H85" s="23">
        <f>IF(OR(A85="",C85="",D85="",E85=""),"",IFERROR(F85+G85,0))</f>
        <v/>
      </c>
      <c r="I85" s="23">
        <f>IF(OR(A85="",C85="",D85="",E85=""),"",IFERROR(F85-E85,0))</f>
        <v/>
      </c>
      <c r="J85" s="23">
        <f>IF(OR(A85="",C85="",D85="",E85=""),"",IFERROR(H85-E85,0))</f>
        <v/>
      </c>
      <c r="K85" s="24">
        <f>IF(OR(A85="",C85="",D85="",E85=""),"",IFERROR(I85/E85,0))</f>
        <v/>
      </c>
      <c r="L85" s="24">
        <f>IF(OR(A85="",C85="",D85="",E85=""),"",IFERROR(J85/E85,0))</f>
        <v/>
      </c>
      <c r="M85" s="25">
        <f>IF(OR(A85="",C85="",D85="",E85=""),"",IFERROR(IF(C85="Revenus",IF(L85&gt;=0,"Conforme",IF(L85&gt;=-'Paramètres'!$B$8,"À surveiller","Défavorable")),IF(L85&lt;=0,"Conforme",IF(L85&lt;='Paramètres'!$B$8,"À surveiller","Défavorable"))),"À surveiller"))</f>
        <v/>
      </c>
      <c r="N85" s="21" t="n"/>
    </row>
    <row r="86">
      <c r="A86" s="19" t="n"/>
      <c r="B86" s="20">
        <f>IFERROR(MATCH(A86,'Paramètres'!$G$5:$G$16,0),"")</f>
        <v/>
      </c>
      <c r="C86" s="19" t="n"/>
      <c r="D86" s="21" t="n"/>
      <c r="E86" s="22" t="n"/>
      <c r="F86" s="23">
        <f>IF(OR(A86="",C86="",D86="",E86=""),"",IFERROR(SUMIFS('Transactions'!$J$5:$J$104,'Transactions'!$C$5:$C$104,B86,'Transactions'!$E$5:$E$104,C86,'Transactions'!$F$5:$F$104,D86,'Transactions'!$I$5:$I$104,"Réel"),0))</f>
        <v/>
      </c>
      <c r="G86" s="23">
        <f>IF(OR(A86="",C86="",D86="",E86=""),"",IFERROR(SUMIFS('Transactions'!$J$5:$J$104,'Transactions'!$C$5:$C$104,B86,'Transactions'!$E$5:$E$104,C86,'Transactions'!$F$5:$F$104,D86,'Transactions'!$I$5:$I$104,"Prévisionnel"),0))</f>
        <v/>
      </c>
      <c r="H86" s="23">
        <f>IF(OR(A86="",C86="",D86="",E86=""),"",IFERROR(F86+G86,0))</f>
        <v/>
      </c>
      <c r="I86" s="23">
        <f>IF(OR(A86="",C86="",D86="",E86=""),"",IFERROR(F86-E86,0))</f>
        <v/>
      </c>
      <c r="J86" s="23">
        <f>IF(OR(A86="",C86="",D86="",E86=""),"",IFERROR(H86-E86,0))</f>
        <v/>
      </c>
      <c r="K86" s="24">
        <f>IF(OR(A86="",C86="",D86="",E86=""),"",IFERROR(I86/E86,0))</f>
        <v/>
      </c>
      <c r="L86" s="24">
        <f>IF(OR(A86="",C86="",D86="",E86=""),"",IFERROR(J86/E86,0))</f>
        <v/>
      </c>
      <c r="M86" s="25">
        <f>IF(OR(A86="",C86="",D86="",E86=""),"",IFERROR(IF(C86="Revenus",IF(L86&gt;=0,"Conforme",IF(L86&gt;=-'Paramètres'!$B$8,"À surveiller","Défavorable")),IF(L86&lt;=0,"Conforme",IF(L86&lt;='Paramètres'!$B$8,"À surveiller","Défavorable"))),"À surveiller"))</f>
        <v/>
      </c>
      <c r="N86" s="21" t="n"/>
    </row>
    <row r="87">
      <c r="A87" s="19" t="n"/>
      <c r="B87" s="20">
        <f>IFERROR(MATCH(A87,'Paramètres'!$G$5:$G$16,0),"")</f>
        <v/>
      </c>
      <c r="C87" s="19" t="n"/>
      <c r="D87" s="21" t="n"/>
      <c r="E87" s="22" t="n"/>
      <c r="F87" s="23">
        <f>IF(OR(A87="",C87="",D87="",E87=""),"",IFERROR(SUMIFS('Transactions'!$J$5:$J$104,'Transactions'!$C$5:$C$104,B87,'Transactions'!$E$5:$E$104,C87,'Transactions'!$F$5:$F$104,D87,'Transactions'!$I$5:$I$104,"Réel"),0))</f>
        <v/>
      </c>
      <c r="G87" s="23">
        <f>IF(OR(A87="",C87="",D87="",E87=""),"",IFERROR(SUMIFS('Transactions'!$J$5:$J$104,'Transactions'!$C$5:$C$104,B87,'Transactions'!$E$5:$E$104,C87,'Transactions'!$F$5:$F$104,D87,'Transactions'!$I$5:$I$104,"Prévisionnel"),0))</f>
        <v/>
      </c>
      <c r="H87" s="23">
        <f>IF(OR(A87="",C87="",D87="",E87=""),"",IFERROR(F87+G87,0))</f>
        <v/>
      </c>
      <c r="I87" s="23">
        <f>IF(OR(A87="",C87="",D87="",E87=""),"",IFERROR(F87-E87,0))</f>
        <v/>
      </c>
      <c r="J87" s="23">
        <f>IF(OR(A87="",C87="",D87="",E87=""),"",IFERROR(H87-E87,0))</f>
        <v/>
      </c>
      <c r="K87" s="24">
        <f>IF(OR(A87="",C87="",D87="",E87=""),"",IFERROR(I87/E87,0))</f>
        <v/>
      </c>
      <c r="L87" s="24">
        <f>IF(OR(A87="",C87="",D87="",E87=""),"",IFERROR(J87/E87,0))</f>
        <v/>
      </c>
      <c r="M87" s="25">
        <f>IF(OR(A87="",C87="",D87="",E87=""),"",IFERROR(IF(C87="Revenus",IF(L87&gt;=0,"Conforme",IF(L87&gt;=-'Paramètres'!$B$8,"À surveiller","Défavorable")),IF(L87&lt;=0,"Conforme",IF(L87&lt;='Paramètres'!$B$8,"À surveiller","Défavorable"))),"À surveiller"))</f>
        <v/>
      </c>
      <c r="N87" s="21" t="n"/>
    </row>
    <row r="88">
      <c r="A88" s="19" t="n"/>
      <c r="B88" s="20">
        <f>IFERROR(MATCH(A88,'Paramètres'!$G$5:$G$16,0),"")</f>
        <v/>
      </c>
      <c r="C88" s="19" t="n"/>
      <c r="D88" s="21" t="n"/>
      <c r="E88" s="22" t="n"/>
      <c r="F88" s="23">
        <f>IF(OR(A88="",C88="",D88="",E88=""),"",IFERROR(SUMIFS('Transactions'!$J$5:$J$104,'Transactions'!$C$5:$C$104,B88,'Transactions'!$E$5:$E$104,C88,'Transactions'!$F$5:$F$104,D88,'Transactions'!$I$5:$I$104,"Réel"),0))</f>
        <v/>
      </c>
      <c r="G88" s="23">
        <f>IF(OR(A88="",C88="",D88="",E88=""),"",IFERROR(SUMIFS('Transactions'!$J$5:$J$104,'Transactions'!$C$5:$C$104,B88,'Transactions'!$E$5:$E$104,C88,'Transactions'!$F$5:$F$104,D88,'Transactions'!$I$5:$I$104,"Prévisionnel"),0))</f>
        <v/>
      </c>
      <c r="H88" s="23">
        <f>IF(OR(A88="",C88="",D88="",E88=""),"",IFERROR(F88+G88,0))</f>
        <v/>
      </c>
      <c r="I88" s="23">
        <f>IF(OR(A88="",C88="",D88="",E88=""),"",IFERROR(F88-E88,0))</f>
        <v/>
      </c>
      <c r="J88" s="23">
        <f>IF(OR(A88="",C88="",D88="",E88=""),"",IFERROR(H88-E88,0))</f>
        <v/>
      </c>
      <c r="K88" s="24">
        <f>IF(OR(A88="",C88="",D88="",E88=""),"",IFERROR(I88/E88,0))</f>
        <v/>
      </c>
      <c r="L88" s="24">
        <f>IF(OR(A88="",C88="",D88="",E88=""),"",IFERROR(J88/E88,0))</f>
        <v/>
      </c>
      <c r="M88" s="25">
        <f>IF(OR(A88="",C88="",D88="",E88=""),"",IFERROR(IF(C88="Revenus",IF(L88&gt;=0,"Conforme",IF(L88&gt;=-'Paramètres'!$B$8,"À surveiller","Défavorable")),IF(L88&lt;=0,"Conforme",IF(L88&lt;='Paramètres'!$B$8,"À surveiller","Défavorable"))),"À surveiller"))</f>
        <v/>
      </c>
      <c r="N88" s="21" t="n"/>
    </row>
    <row r="89">
      <c r="A89" s="19" t="n"/>
      <c r="B89" s="20">
        <f>IFERROR(MATCH(A89,'Paramètres'!$G$5:$G$16,0),"")</f>
        <v/>
      </c>
      <c r="C89" s="19" t="n"/>
      <c r="D89" s="21" t="n"/>
      <c r="E89" s="22" t="n"/>
      <c r="F89" s="23">
        <f>IF(OR(A89="",C89="",D89="",E89=""),"",IFERROR(SUMIFS('Transactions'!$J$5:$J$104,'Transactions'!$C$5:$C$104,B89,'Transactions'!$E$5:$E$104,C89,'Transactions'!$F$5:$F$104,D89,'Transactions'!$I$5:$I$104,"Réel"),0))</f>
        <v/>
      </c>
      <c r="G89" s="23">
        <f>IF(OR(A89="",C89="",D89="",E89=""),"",IFERROR(SUMIFS('Transactions'!$J$5:$J$104,'Transactions'!$C$5:$C$104,B89,'Transactions'!$E$5:$E$104,C89,'Transactions'!$F$5:$F$104,D89,'Transactions'!$I$5:$I$104,"Prévisionnel"),0))</f>
        <v/>
      </c>
      <c r="H89" s="23">
        <f>IF(OR(A89="",C89="",D89="",E89=""),"",IFERROR(F89+G89,0))</f>
        <v/>
      </c>
      <c r="I89" s="23">
        <f>IF(OR(A89="",C89="",D89="",E89=""),"",IFERROR(F89-E89,0))</f>
        <v/>
      </c>
      <c r="J89" s="23">
        <f>IF(OR(A89="",C89="",D89="",E89=""),"",IFERROR(H89-E89,0))</f>
        <v/>
      </c>
      <c r="K89" s="24">
        <f>IF(OR(A89="",C89="",D89="",E89=""),"",IFERROR(I89/E89,0))</f>
        <v/>
      </c>
      <c r="L89" s="24">
        <f>IF(OR(A89="",C89="",D89="",E89=""),"",IFERROR(J89/E89,0))</f>
        <v/>
      </c>
      <c r="M89" s="25">
        <f>IF(OR(A89="",C89="",D89="",E89=""),"",IFERROR(IF(C89="Revenus",IF(L89&gt;=0,"Conforme",IF(L89&gt;=-'Paramètres'!$B$8,"À surveiller","Défavorable")),IF(L89&lt;=0,"Conforme",IF(L89&lt;='Paramètres'!$B$8,"À surveiller","Défavorable"))),"À surveiller"))</f>
        <v/>
      </c>
      <c r="N89" s="21" t="n"/>
    </row>
    <row r="90">
      <c r="A90" s="19" t="n"/>
      <c r="B90" s="20">
        <f>IFERROR(MATCH(A90,'Paramètres'!$G$5:$G$16,0),"")</f>
        <v/>
      </c>
      <c r="C90" s="19" t="n"/>
      <c r="D90" s="21" t="n"/>
      <c r="E90" s="22" t="n"/>
      <c r="F90" s="23">
        <f>IF(OR(A90="",C90="",D90="",E90=""),"",IFERROR(SUMIFS('Transactions'!$J$5:$J$104,'Transactions'!$C$5:$C$104,B90,'Transactions'!$E$5:$E$104,C90,'Transactions'!$F$5:$F$104,D90,'Transactions'!$I$5:$I$104,"Réel"),0))</f>
        <v/>
      </c>
      <c r="G90" s="23">
        <f>IF(OR(A90="",C90="",D90="",E90=""),"",IFERROR(SUMIFS('Transactions'!$J$5:$J$104,'Transactions'!$C$5:$C$104,B90,'Transactions'!$E$5:$E$104,C90,'Transactions'!$F$5:$F$104,D90,'Transactions'!$I$5:$I$104,"Prévisionnel"),0))</f>
        <v/>
      </c>
      <c r="H90" s="23">
        <f>IF(OR(A90="",C90="",D90="",E90=""),"",IFERROR(F90+G90,0))</f>
        <v/>
      </c>
      <c r="I90" s="23">
        <f>IF(OR(A90="",C90="",D90="",E90=""),"",IFERROR(F90-E90,0))</f>
        <v/>
      </c>
      <c r="J90" s="23">
        <f>IF(OR(A90="",C90="",D90="",E90=""),"",IFERROR(H90-E90,0))</f>
        <v/>
      </c>
      <c r="K90" s="24">
        <f>IF(OR(A90="",C90="",D90="",E90=""),"",IFERROR(I90/E90,0))</f>
        <v/>
      </c>
      <c r="L90" s="24">
        <f>IF(OR(A90="",C90="",D90="",E90=""),"",IFERROR(J90/E90,0))</f>
        <v/>
      </c>
      <c r="M90" s="25">
        <f>IF(OR(A90="",C90="",D90="",E90=""),"",IFERROR(IF(C90="Revenus",IF(L90&gt;=0,"Conforme",IF(L90&gt;=-'Paramètres'!$B$8,"À surveiller","Défavorable")),IF(L90&lt;=0,"Conforme",IF(L90&lt;='Paramètres'!$B$8,"À surveiller","Défavorable"))),"À surveiller"))</f>
        <v/>
      </c>
      <c r="N90" s="21" t="n"/>
    </row>
    <row r="91">
      <c r="A91" s="19" t="n"/>
      <c r="B91" s="20">
        <f>IFERROR(MATCH(A91,'Paramètres'!$G$5:$G$16,0),"")</f>
        <v/>
      </c>
      <c r="C91" s="19" t="n"/>
      <c r="D91" s="21" t="n"/>
      <c r="E91" s="22" t="n"/>
      <c r="F91" s="23">
        <f>IF(OR(A91="",C91="",D91="",E91=""),"",IFERROR(SUMIFS('Transactions'!$J$5:$J$104,'Transactions'!$C$5:$C$104,B91,'Transactions'!$E$5:$E$104,C91,'Transactions'!$F$5:$F$104,D91,'Transactions'!$I$5:$I$104,"Réel"),0))</f>
        <v/>
      </c>
      <c r="G91" s="23">
        <f>IF(OR(A91="",C91="",D91="",E91=""),"",IFERROR(SUMIFS('Transactions'!$J$5:$J$104,'Transactions'!$C$5:$C$104,B91,'Transactions'!$E$5:$E$104,C91,'Transactions'!$F$5:$F$104,D91,'Transactions'!$I$5:$I$104,"Prévisionnel"),0))</f>
        <v/>
      </c>
      <c r="H91" s="23">
        <f>IF(OR(A91="",C91="",D91="",E91=""),"",IFERROR(F91+G91,0))</f>
        <v/>
      </c>
      <c r="I91" s="23">
        <f>IF(OR(A91="",C91="",D91="",E91=""),"",IFERROR(F91-E91,0))</f>
        <v/>
      </c>
      <c r="J91" s="23">
        <f>IF(OR(A91="",C91="",D91="",E91=""),"",IFERROR(H91-E91,0))</f>
        <v/>
      </c>
      <c r="K91" s="24">
        <f>IF(OR(A91="",C91="",D91="",E91=""),"",IFERROR(I91/E91,0))</f>
        <v/>
      </c>
      <c r="L91" s="24">
        <f>IF(OR(A91="",C91="",D91="",E91=""),"",IFERROR(J91/E91,0))</f>
        <v/>
      </c>
      <c r="M91" s="25">
        <f>IF(OR(A91="",C91="",D91="",E91=""),"",IFERROR(IF(C91="Revenus",IF(L91&gt;=0,"Conforme",IF(L91&gt;=-'Paramètres'!$B$8,"À surveiller","Défavorable")),IF(L91&lt;=0,"Conforme",IF(L91&lt;='Paramètres'!$B$8,"À surveiller","Défavorable"))),"À surveiller"))</f>
        <v/>
      </c>
      <c r="N91" s="21" t="n"/>
    </row>
    <row r="92">
      <c r="A92" s="19" t="n"/>
      <c r="B92" s="20">
        <f>IFERROR(MATCH(A92,'Paramètres'!$G$5:$G$16,0),"")</f>
        <v/>
      </c>
      <c r="C92" s="19" t="n"/>
      <c r="D92" s="21" t="n"/>
      <c r="E92" s="22" t="n"/>
      <c r="F92" s="23">
        <f>IF(OR(A92="",C92="",D92="",E92=""),"",IFERROR(SUMIFS('Transactions'!$J$5:$J$104,'Transactions'!$C$5:$C$104,B92,'Transactions'!$E$5:$E$104,C92,'Transactions'!$F$5:$F$104,D92,'Transactions'!$I$5:$I$104,"Réel"),0))</f>
        <v/>
      </c>
      <c r="G92" s="23">
        <f>IF(OR(A92="",C92="",D92="",E92=""),"",IFERROR(SUMIFS('Transactions'!$J$5:$J$104,'Transactions'!$C$5:$C$104,B92,'Transactions'!$E$5:$E$104,C92,'Transactions'!$F$5:$F$104,D92,'Transactions'!$I$5:$I$104,"Prévisionnel"),0))</f>
        <v/>
      </c>
      <c r="H92" s="23">
        <f>IF(OR(A92="",C92="",D92="",E92=""),"",IFERROR(F92+G92,0))</f>
        <v/>
      </c>
      <c r="I92" s="23">
        <f>IF(OR(A92="",C92="",D92="",E92=""),"",IFERROR(F92-E92,0))</f>
        <v/>
      </c>
      <c r="J92" s="23">
        <f>IF(OR(A92="",C92="",D92="",E92=""),"",IFERROR(H92-E92,0))</f>
        <v/>
      </c>
      <c r="K92" s="24">
        <f>IF(OR(A92="",C92="",D92="",E92=""),"",IFERROR(I92/E92,0))</f>
        <v/>
      </c>
      <c r="L92" s="24">
        <f>IF(OR(A92="",C92="",D92="",E92=""),"",IFERROR(J92/E92,0))</f>
        <v/>
      </c>
      <c r="M92" s="25">
        <f>IF(OR(A92="",C92="",D92="",E92=""),"",IFERROR(IF(C92="Revenus",IF(L92&gt;=0,"Conforme",IF(L92&gt;=-'Paramètres'!$B$8,"À surveiller","Défavorable")),IF(L92&lt;=0,"Conforme",IF(L92&lt;='Paramètres'!$B$8,"À surveiller","Défavorable"))),"À surveiller"))</f>
        <v/>
      </c>
      <c r="N92" s="21" t="n"/>
    </row>
    <row r="93">
      <c r="A93" s="19" t="n"/>
      <c r="B93" s="20">
        <f>IFERROR(MATCH(A93,'Paramètres'!$G$5:$G$16,0),"")</f>
        <v/>
      </c>
      <c r="C93" s="19" t="n"/>
      <c r="D93" s="21" t="n"/>
      <c r="E93" s="22" t="n"/>
      <c r="F93" s="23">
        <f>IF(OR(A93="",C93="",D93="",E93=""),"",IFERROR(SUMIFS('Transactions'!$J$5:$J$104,'Transactions'!$C$5:$C$104,B93,'Transactions'!$E$5:$E$104,C93,'Transactions'!$F$5:$F$104,D93,'Transactions'!$I$5:$I$104,"Réel"),0))</f>
        <v/>
      </c>
      <c r="G93" s="23">
        <f>IF(OR(A93="",C93="",D93="",E93=""),"",IFERROR(SUMIFS('Transactions'!$J$5:$J$104,'Transactions'!$C$5:$C$104,B93,'Transactions'!$E$5:$E$104,C93,'Transactions'!$F$5:$F$104,D93,'Transactions'!$I$5:$I$104,"Prévisionnel"),0))</f>
        <v/>
      </c>
      <c r="H93" s="23">
        <f>IF(OR(A93="",C93="",D93="",E93=""),"",IFERROR(F93+G93,0))</f>
        <v/>
      </c>
      <c r="I93" s="23">
        <f>IF(OR(A93="",C93="",D93="",E93=""),"",IFERROR(F93-E93,0))</f>
        <v/>
      </c>
      <c r="J93" s="23">
        <f>IF(OR(A93="",C93="",D93="",E93=""),"",IFERROR(H93-E93,0))</f>
        <v/>
      </c>
      <c r="K93" s="24">
        <f>IF(OR(A93="",C93="",D93="",E93=""),"",IFERROR(I93/E93,0))</f>
        <v/>
      </c>
      <c r="L93" s="24">
        <f>IF(OR(A93="",C93="",D93="",E93=""),"",IFERROR(J93/E93,0))</f>
        <v/>
      </c>
      <c r="M93" s="25">
        <f>IF(OR(A93="",C93="",D93="",E93=""),"",IFERROR(IF(C93="Revenus",IF(L93&gt;=0,"Conforme",IF(L93&gt;=-'Paramètres'!$B$8,"À surveiller","Défavorable")),IF(L93&lt;=0,"Conforme",IF(L93&lt;='Paramètres'!$B$8,"À surveiller","Défavorable"))),"À surveiller"))</f>
        <v/>
      </c>
      <c r="N93" s="21" t="n"/>
    </row>
    <row r="94">
      <c r="A94" s="19" t="n"/>
      <c r="B94" s="20">
        <f>IFERROR(MATCH(A94,'Paramètres'!$G$5:$G$16,0),"")</f>
        <v/>
      </c>
      <c r="C94" s="19" t="n"/>
      <c r="D94" s="21" t="n"/>
      <c r="E94" s="22" t="n"/>
      <c r="F94" s="23">
        <f>IF(OR(A94="",C94="",D94="",E94=""),"",IFERROR(SUMIFS('Transactions'!$J$5:$J$104,'Transactions'!$C$5:$C$104,B94,'Transactions'!$E$5:$E$104,C94,'Transactions'!$F$5:$F$104,D94,'Transactions'!$I$5:$I$104,"Réel"),0))</f>
        <v/>
      </c>
      <c r="G94" s="23">
        <f>IF(OR(A94="",C94="",D94="",E94=""),"",IFERROR(SUMIFS('Transactions'!$J$5:$J$104,'Transactions'!$C$5:$C$104,B94,'Transactions'!$E$5:$E$104,C94,'Transactions'!$F$5:$F$104,D94,'Transactions'!$I$5:$I$104,"Prévisionnel"),0))</f>
        <v/>
      </c>
      <c r="H94" s="23">
        <f>IF(OR(A94="",C94="",D94="",E94=""),"",IFERROR(F94+G94,0))</f>
        <v/>
      </c>
      <c r="I94" s="23">
        <f>IF(OR(A94="",C94="",D94="",E94=""),"",IFERROR(F94-E94,0))</f>
        <v/>
      </c>
      <c r="J94" s="23">
        <f>IF(OR(A94="",C94="",D94="",E94=""),"",IFERROR(H94-E94,0))</f>
        <v/>
      </c>
      <c r="K94" s="24">
        <f>IF(OR(A94="",C94="",D94="",E94=""),"",IFERROR(I94/E94,0))</f>
        <v/>
      </c>
      <c r="L94" s="24">
        <f>IF(OR(A94="",C94="",D94="",E94=""),"",IFERROR(J94/E94,0))</f>
        <v/>
      </c>
      <c r="M94" s="25">
        <f>IF(OR(A94="",C94="",D94="",E94=""),"",IFERROR(IF(C94="Revenus",IF(L94&gt;=0,"Conforme",IF(L94&gt;=-'Paramètres'!$B$8,"À surveiller","Défavorable")),IF(L94&lt;=0,"Conforme",IF(L94&lt;='Paramètres'!$B$8,"À surveiller","Défavorable"))),"À surveiller"))</f>
        <v/>
      </c>
      <c r="N94" s="21" t="n"/>
    </row>
    <row r="95">
      <c r="A95" s="19" t="n"/>
      <c r="B95" s="20">
        <f>IFERROR(MATCH(A95,'Paramètres'!$G$5:$G$16,0),"")</f>
        <v/>
      </c>
      <c r="C95" s="19" t="n"/>
      <c r="D95" s="21" t="n"/>
      <c r="E95" s="22" t="n"/>
      <c r="F95" s="23">
        <f>IF(OR(A95="",C95="",D95="",E95=""),"",IFERROR(SUMIFS('Transactions'!$J$5:$J$104,'Transactions'!$C$5:$C$104,B95,'Transactions'!$E$5:$E$104,C95,'Transactions'!$F$5:$F$104,D95,'Transactions'!$I$5:$I$104,"Réel"),0))</f>
        <v/>
      </c>
      <c r="G95" s="23">
        <f>IF(OR(A95="",C95="",D95="",E95=""),"",IFERROR(SUMIFS('Transactions'!$J$5:$J$104,'Transactions'!$C$5:$C$104,B95,'Transactions'!$E$5:$E$104,C95,'Transactions'!$F$5:$F$104,D95,'Transactions'!$I$5:$I$104,"Prévisionnel"),0))</f>
        <v/>
      </c>
      <c r="H95" s="23">
        <f>IF(OR(A95="",C95="",D95="",E95=""),"",IFERROR(F95+G95,0))</f>
        <v/>
      </c>
      <c r="I95" s="23">
        <f>IF(OR(A95="",C95="",D95="",E95=""),"",IFERROR(F95-E95,0))</f>
        <v/>
      </c>
      <c r="J95" s="23">
        <f>IF(OR(A95="",C95="",D95="",E95=""),"",IFERROR(H95-E95,0))</f>
        <v/>
      </c>
      <c r="K95" s="24">
        <f>IF(OR(A95="",C95="",D95="",E95=""),"",IFERROR(I95/E95,0))</f>
        <v/>
      </c>
      <c r="L95" s="24">
        <f>IF(OR(A95="",C95="",D95="",E95=""),"",IFERROR(J95/E95,0))</f>
        <v/>
      </c>
      <c r="M95" s="25">
        <f>IF(OR(A95="",C95="",D95="",E95=""),"",IFERROR(IF(C95="Revenus",IF(L95&gt;=0,"Conforme",IF(L95&gt;=-'Paramètres'!$B$8,"À surveiller","Défavorable")),IF(L95&lt;=0,"Conforme",IF(L95&lt;='Paramètres'!$B$8,"À surveiller","Défavorable"))),"À surveiller"))</f>
        <v/>
      </c>
      <c r="N95" s="21" t="n"/>
    </row>
    <row r="96">
      <c r="A96" s="19" t="n"/>
      <c r="B96" s="20">
        <f>IFERROR(MATCH(A96,'Paramètres'!$G$5:$G$16,0),"")</f>
        <v/>
      </c>
      <c r="C96" s="19" t="n"/>
      <c r="D96" s="21" t="n"/>
      <c r="E96" s="22" t="n"/>
      <c r="F96" s="23">
        <f>IF(OR(A96="",C96="",D96="",E96=""),"",IFERROR(SUMIFS('Transactions'!$J$5:$J$104,'Transactions'!$C$5:$C$104,B96,'Transactions'!$E$5:$E$104,C96,'Transactions'!$F$5:$F$104,D96,'Transactions'!$I$5:$I$104,"Réel"),0))</f>
        <v/>
      </c>
      <c r="G96" s="23">
        <f>IF(OR(A96="",C96="",D96="",E96=""),"",IFERROR(SUMIFS('Transactions'!$J$5:$J$104,'Transactions'!$C$5:$C$104,B96,'Transactions'!$E$5:$E$104,C96,'Transactions'!$F$5:$F$104,D96,'Transactions'!$I$5:$I$104,"Prévisionnel"),0))</f>
        <v/>
      </c>
      <c r="H96" s="23">
        <f>IF(OR(A96="",C96="",D96="",E96=""),"",IFERROR(F96+G96,0))</f>
        <v/>
      </c>
      <c r="I96" s="23">
        <f>IF(OR(A96="",C96="",D96="",E96=""),"",IFERROR(F96-E96,0))</f>
        <v/>
      </c>
      <c r="J96" s="23">
        <f>IF(OR(A96="",C96="",D96="",E96=""),"",IFERROR(H96-E96,0))</f>
        <v/>
      </c>
      <c r="K96" s="24">
        <f>IF(OR(A96="",C96="",D96="",E96=""),"",IFERROR(I96/E96,0))</f>
        <v/>
      </c>
      <c r="L96" s="24">
        <f>IF(OR(A96="",C96="",D96="",E96=""),"",IFERROR(J96/E96,0))</f>
        <v/>
      </c>
      <c r="M96" s="25">
        <f>IF(OR(A96="",C96="",D96="",E96=""),"",IFERROR(IF(C96="Revenus",IF(L96&gt;=0,"Conforme",IF(L96&gt;=-'Paramètres'!$B$8,"À surveiller","Défavorable")),IF(L96&lt;=0,"Conforme",IF(L96&lt;='Paramètres'!$B$8,"À surveiller","Défavorable"))),"À surveiller"))</f>
        <v/>
      </c>
      <c r="N96" s="21" t="n"/>
    </row>
    <row r="97">
      <c r="A97" s="19" t="n"/>
      <c r="B97" s="20">
        <f>IFERROR(MATCH(A97,'Paramètres'!$G$5:$G$16,0),"")</f>
        <v/>
      </c>
      <c r="C97" s="19" t="n"/>
      <c r="D97" s="21" t="n"/>
      <c r="E97" s="22" t="n"/>
      <c r="F97" s="23">
        <f>IF(OR(A97="",C97="",D97="",E97=""),"",IFERROR(SUMIFS('Transactions'!$J$5:$J$104,'Transactions'!$C$5:$C$104,B97,'Transactions'!$E$5:$E$104,C97,'Transactions'!$F$5:$F$104,D97,'Transactions'!$I$5:$I$104,"Réel"),0))</f>
        <v/>
      </c>
      <c r="G97" s="23">
        <f>IF(OR(A97="",C97="",D97="",E97=""),"",IFERROR(SUMIFS('Transactions'!$J$5:$J$104,'Transactions'!$C$5:$C$104,B97,'Transactions'!$E$5:$E$104,C97,'Transactions'!$F$5:$F$104,D97,'Transactions'!$I$5:$I$104,"Prévisionnel"),0))</f>
        <v/>
      </c>
      <c r="H97" s="23">
        <f>IF(OR(A97="",C97="",D97="",E97=""),"",IFERROR(F97+G97,0))</f>
        <v/>
      </c>
      <c r="I97" s="23">
        <f>IF(OR(A97="",C97="",D97="",E97=""),"",IFERROR(F97-E97,0))</f>
        <v/>
      </c>
      <c r="J97" s="23">
        <f>IF(OR(A97="",C97="",D97="",E97=""),"",IFERROR(H97-E97,0))</f>
        <v/>
      </c>
      <c r="K97" s="24">
        <f>IF(OR(A97="",C97="",D97="",E97=""),"",IFERROR(I97/E97,0))</f>
        <v/>
      </c>
      <c r="L97" s="24">
        <f>IF(OR(A97="",C97="",D97="",E97=""),"",IFERROR(J97/E97,0))</f>
        <v/>
      </c>
      <c r="M97" s="25">
        <f>IF(OR(A97="",C97="",D97="",E97=""),"",IFERROR(IF(C97="Revenus",IF(L97&gt;=0,"Conforme",IF(L97&gt;=-'Paramètres'!$B$8,"À surveiller","Défavorable")),IF(L97&lt;=0,"Conforme",IF(L97&lt;='Paramètres'!$B$8,"À surveiller","Défavorable"))),"À surveiller"))</f>
        <v/>
      </c>
      <c r="N97" s="21" t="n"/>
    </row>
    <row r="98">
      <c r="A98" s="19" t="n"/>
      <c r="B98" s="20">
        <f>IFERROR(MATCH(A98,'Paramètres'!$G$5:$G$16,0),"")</f>
        <v/>
      </c>
      <c r="C98" s="19" t="n"/>
      <c r="D98" s="21" t="n"/>
      <c r="E98" s="22" t="n"/>
      <c r="F98" s="23">
        <f>IF(OR(A98="",C98="",D98="",E98=""),"",IFERROR(SUMIFS('Transactions'!$J$5:$J$104,'Transactions'!$C$5:$C$104,B98,'Transactions'!$E$5:$E$104,C98,'Transactions'!$F$5:$F$104,D98,'Transactions'!$I$5:$I$104,"Réel"),0))</f>
        <v/>
      </c>
      <c r="G98" s="23">
        <f>IF(OR(A98="",C98="",D98="",E98=""),"",IFERROR(SUMIFS('Transactions'!$J$5:$J$104,'Transactions'!$C$5:$C$104,B98,'Transactions'!$E$5:$E$104,C98,'Transactions'!$F$5:$F$104,D98,'Transactions'!$I$5:$I$104,"Prévisionnel"),0))</f>
        <v/>
      </c>
      <c r="H98" s="23">
        <f>IF(OR(A98="",C98="",D98="",E98=""),"",IFERROR(F98+G98,0))</f>
        <v/>
      </c>
      <c r="I98" s="23">
        <f>IF(OR(A98="",C98="",D98="",E98=""),"",IFERROR(F98-E98,0))</f>
        <v/>
      </c>
      <c r="J98" s="23">
        <f>IF(OR(A98="",C98="",D98="",E98=""),"",IFERROR(H98-E98,0))</f>
        <v/>
      </c>
      <c r="K98" s="24">
        <f>IF(OR(A98="",C98="",D98="",E98=""),"",IFERROR(I98/E98,0))</f>
        <v/>
      </c>
      <c r="L98" s="24">
        <f>IF(OR(A98="",C98="",D98="",E98=""),"",IFERROR(J98/E98,0))</f>
        <v/>
      </c>
      <c r="M98" s="25">
        <f>IF(OR(A98="",C98="",D98="",E98=""),"",IFERROR(IF(C98="Revenus",IF(L98&gt;=0,"Conforme",IF(L98&gt;=-'Paramètres'!$B$8,"À surveiller","Défavorable")),IF(L98&lt;=0,"Conforme",IF(L98&lt;='Paramètres'!$B$8,"À surveiller","Défavorable"))),"À surveiller"))</f>
        <v/>
      </c>
      <c r="N98" s="21" t="n"/>
    </row>
    <row r="99">
      <c r="A99" s="19" t="n"/>
      <c r="B99" s="20">
        <f>IFERROR(MATCH(A99,'Paramètres'!$G$5:$G$16,0),"")</f>
        <v/>
      </c>
      <c r="C99" s="19" t="n"/>
      <c r="D99" s="21" t="n"/>
      <c r="E99" s="22" t="n"/>
      <c r="F99" s="23">
        <f>IF(OR(A99="",C99="",D99="",E99=""),"",IFERROR(SUMIFS('Transactions'!$J$5:$J$104,'Transactions'!$C$5:$C$104,B99,'Transactions'!$E$5:$E$104,C99,'Transactions'!$F$5:$F$104,D99,'Transactions'!$I$5:$I$104,"Réel"),0))</f>
        <v/>
      </c>
      <c r="G99" s="23">
        <f>IF(OR(A99="",C99="",D99="",E99=""),"",IFERROR(SUMIFS('Transactions'!$J$5:$J$104,'Transactions'!$C$5:$C$104,B99,'Transactions'!$E$5:$E$104,C99,'Transactions'!$F$5:$F$104,D99,'Transactions'!$I$5:$I$104,"Prévisionnel"),0))</f>
        <v/>
      </c>
      <c r="H99" s="23">
        <f>IF(OR(A99="",C99="",D99="",E99=""),"",IFERROR(F99+G99,0))</f>
        <v/>
      </c>
      <c r="I99" s="23">
        <f>IF(OR(A99="",C99="",D99="",E99=""),"",IFERROR(F99-E99,0))</f>
        <v/>
      </c>
      <c r="J99" s="23">
        <f>IF(OR(A99="",C99="",D99="",E99=""),"",IFERROR(H99-E99,0))</f>
        <v/>
      </c>
      <c r="K99" s="24">
        <f>IF(OR(A99="",C99="",D99="",E99=""),"",IFERROR(I99/E99,0))</f>
        <v/>
      </c>
      <c r="L99" s="24">
        <f>IF(OR(A99="",C99="",D99="",E99=""),"",IFERROR(J99/E99,0))</f>
        <v/>
      </c>
      <c r="M99" s="25">
        <f>IF(OR(A99="",C99="",D99="",E99=""),"",IFERROR(IF(C99="Revenus",IF(L99&gt;=0,"Conforme",IF(L99&gt;=-'Paramètres'!$B$8,"À surveiller","Défavorable")),IF(L99&lt;=0,"Conforme",IF(L99&lt;='Paramètres'!$B$8,"À surveiller","Défavorable"))),"À surveiller"))</f>
        <v/>
      </c>
      <c r="N99" s="21" t="n"/>
    </row>
    <row r="100">
      <c r="A100" s="19" t="n"/>
      <c r="B100" s="20">
        <f>IFERROR(MATCH(A100,'Paramètres'!$G$5:$G$16,0),"")</f>
        <v/>
      </c>
      <c r="C100" s="19" t="n"/>
      <c r="D100" s="21" t="n"/>
      <c r="E100" s="22" t="n"/>
      <c r="F100" s="23">
        <f>IF(OR(A100="",C100="",D100="",E100=""),"",IFERROR(SUMIFS('Transactions'!$J$5:$J$104,'Transactions'!$C$5:$C$104,B100,'Transactions'!$E$5:$E$104,C100,'Transactions'!$F$5:$F$104,D100,'Transactions'!$I$5:$I$104,"Réel"),0))</f>
        <v/>
      </c>
      <c r="G100" s="23">
        <f>IF(OR(A100="",C100="",D100="",E100=""),"",IFERROR(SUMIFS('Transactions'!$J$5:$J$104,'Transactions'!$C$5:$C$104,B100,'Transactions'!$E$5:$E$104,C100,'Transactions'!$F$5:$F$104,D100,'Transactions'!$I$5:$I$104,"Prévisionnel"),0))</f>
        <v/>
      </c>
      <c r="H100" s="23">
        <f>IF(OR(A100="",C100="",D100="",E100=""),"",IFERROR(F100+G100,0))</f>
        <v/>
      </c>
      <c r="I100" s="23">
        <f>IF(OR(A100="",C100="",D100="",E100=""),"",IFERROR(F100-E100,0))</f>
        <v/>
      </c>
      <c r="J100" s="23">
        <f>IF(OR(A100="",C100="",D100="",E100=""),"",IFERROR(H100-E100,0))</f>
        <v/>
      </c>
      <c r="K100" s="24">
        <f>IF(OR(A100="",C100="",D100="",E100=""),"",IFERROR(I100/E100,0))</f>
        <v/>
      </c>
      <c r="L100" s="24">
        <f>IF(OR(A100="",C100="",D100="",E100=""),"",IFERROR(J100/E100,0))</f>
        <v/>
      </c>
      <c r="M100" s="25">
        <f>IF(OR(A100="",C100="",D100="",E100=""),"",IFERROR(IF(C100="Revenus",IF(L100&gt;=0,"Conforme",IF(L100&gt;=-'Paramètres'!$B$8,"À surveiller","Défavorable")),IF(L100&lt;=0,"Conforme",IF(L100&lt;='Paramètres'!$B$8,"À surveiller","Défavorable"))),"À surveiller"))</f>
        <v/>
      </c>
      <c r="N100" s="21" t="n"/>
    </row>
    <row r="101">
      <c r="A101" s="19" t="n"/>
      <c r="B101" s="20">
        <f>IFERROR(MATCH(A101,'Paramètres'!$G$5:$G$16,0),"")</f>
        <v/>
      </c>
      <c r="C101" s="19" t="n"/>
      <c r="D101" s="21" t="n"/>
      <c r="E101" s="22" t="n"/>
      <c r="F101" s="23">
        <f>IF(OR(A101="",C101="",D101="",E101=""),"",IFERROR(SUMIFS('Transactions'!$J$5:$J$104,'Transactions'!$C$5:$C$104,B101,'Transactions'!$E$5:$E$104,C101,'Transactions'!$F$5:$F$104,D101,'Transactions'!$I$5:$I$104,"Réel"),0))</f>
        <v/>
      </c>
      <c r="G101" s="23">
        <f>IF(OR(A101="",C101="",D101="",E101=""),"",IFERROR(SUMIFS('Transactions'!$J$5:$J$104,'Transactions'!$C$5:$C$104,B101,'Transactions'!$E$5:$E$104,C101,'Transactions'!$F$5:$F$104,D101,'Transactions'!$I$5:$I$104,"Prévisionnel"),0))</f>
        <v/>
      </c>
      <c r="H101" s="23">
        <f>IF(OR(A101="",C101="",D101="",E101=""),"",IFERROR(F101+G101,0))</f>
        <v/>
      </c>
      <c r="I101" s="23">
        <f>IF(OR(A101="",C101="",D101="",E101=""),"",IFERROR(F101-E101,0))</f>
        <v/>
      </c>
      <c r="J101" s="23">
        <f>IF(OR(A101="",C101="",D101="",E101=""),"",IFERROR(H101-E101,0))</f>
        <v/>
      </c>
      <c r="K101" s="24">
        <f>IF(OR(A101="",C101="",D101="",E101=""),"",IFERROR(I101/E101,0))</f>
        <v/>
      </c>
      <c r="L101" s="24">
        <f>IF(OR(A101="",C101="",D101="",E101=""),"",IFERROR(J101/E101,0))</f>
        <v/>
      </c>
      <c r="M101" s="25">
        <f>IF(OR(A101="",C101="",D101="",E101=""),"",IFERROR(IF(C101="Revenus",IF(L101&gt;=0,"Conforme",IF(L101&gt;=-'Paramètres'!$B$8,"À surveiller","Défavorable")),IF(L101&lt;=0,"Conforme",IF(L101&lt;='Paramètres'!$B$8,"À surveiller","Défavorable"))),"À surveiller"))</f>
        <v/>
      </c>
      <c r="N101" s="21" t="n"/>
    </row>
    <row r="102">
      <c r="A102" s="19" t="n"/>
      <c r="B102" s="20">
        <f>IFERROR(MATCH(A102,'Paramètres'!$G$5:$G$16,0),"")</f>
        <v/>
      </c>
      <c r="C102" s="19" t="n"/>
      <c r="D102" s="21" t="n"/>
      <c r="E102" s="22" t="n"/>
      <c r="F102" s="23">
        <f>IF(OR(A102="",C102="",D102="",E102=""),"",IFERROR(SUMIFS('Transactions'!$J$5:$J$104,'Transactions'!$C$5:$C$104,B102,'Transactions'!$E$5:$E$104,C102,'Transactions'!$F$5:$F$104,D102,'Transactions'!$I$5:$I$104,"Réel"),0))</f>
        <v/>
      </c>
      <c r="G102" s="23">
        <f>IF(OR(A102="",C102="",D102="",E102=""),"",IFERROR(SUMIFS('Transactions'!$J$5:$J$104,'Transactions'!$C$5:$C$104,B102,'Transactions'!$E$5:$E$104,C102,'Transactions'!$F$5:$F$104,D102,'Transactions'!$I$5:$I$104,"Prévisionnel"),0))</f>
        <v/>
      </c>
      <c r="H102" s="23">
        <f>IF(OR(A102="",C102="",D102="",E102=""),"",IFERROR(F102+G102,0))</f>
        <v/>
      </c>
      <c r="I102" s="23">
        <f>IF(OR(A102="",C102="",D102="",E102=""),"",IFERROR(F102-E102,0))</f>
        <v/>
      </c>
      <c r="J102" s="23">
        <f>IF(OR(A102="",C102="",D102="",E102=""),"",IFERROR(H102-E102,0))</f>
        <v/>
      </c>
      <c r="K102" s="24">
        <f>IF(OR(A102="",C102="",D102="",E102=""),"",IFERROR(I102/E102,0))</f>
        <v/>
      </c>
      <c r="L102" s="24">
        <f>IF(OR(A102="",C102="",D102="",E102=""),"",IFERROR(J102/E102,0))</f>
        <v/>
      </c>
      <c r="M102" s="25">
        <f>IF(OR(A102="",C102="",D102="",E102=""),"",IFERROR(IF(C102="Revenus",IF(L102&gt;=0,"Conforme",IF(L102&gt;=-'Paramètres'!$B$8,"À surveiller","Défavorable")),IF(L102&lt;=0,"Conforme",IF(L102&lt;='Paramètres'!$B$8,"À surveiller","Défavorable"))),"À surveiller"))</f>
        <v/>
      </c>
      <c r="N102" s="21" t="n"/>
    </row>
    <row r="103">
      <c r="A103" s="19" t="n"/>
      <c r="B103" s="20">
        <f>IFERROR(MATCH(A103,'Paramètres'!$G$5:$G$16,0),"")</f>
        <v/>
      </c>
      <c r="C103" s="19" t="n"/>
      <c r="D103" s="21" t="n"/>
      <c r="E103" s="22" t="n"/>
      <c r="F103" s="23">
        <f>IF(OR(A103="",C103="",D103="",E103=""),"",IFERROR(SUMIFS('Transactions'!$J$5:$J$104,'Transactions'!$C$5:$C$104,B103,'Transactions'!$E$5:$E$104,C103,'Transactions'!$F$5:$F$104,D103,'Transactions'!$I$5:$I$104,"Réel"),0))</f>
        <v/>
      </c>
      <c r="G103" s="23">
        <f>IF(OR(A103="",C103="",D103="",E103=""),"",IFERROR(SUMIFS('Transactions'!$J$5:$J$104,'Transactions'!$C$5:$C$104,B103,'Transactions'!$E$5:$E$104,C103,'Transactions'!$F$5:$F$104,D103,'Transactions'!$I$5:$I$104,"Prévisionnel"),0))</f>
        <v/>
      </c>
      <c r="H103" s="23">
        <f>IF(OR(A103="",C103="",D103="",E103=""),"",IFERROR(F103+G103,0))</f>
        <v/>
      </c>
      <c r="I103" s="23">
        <f>IF(OR(A103="",C103="",D103="",E103=""),"",IFERROR(F103-E103,0))</f>
        <v/>
      </c>
      <c r="J103" s="23">
        <f>IF(OR(A103="",C103="",D103="",E103=""),"",IFERROR(H103-E103,0))</f>
        <v/>
      </c>
      <c r="K103" s="24">
        <f>IF(OR(A103="",C103="",D103="",E103=""),"",IFERROR(I103/E103,0))</f>
        <v/>
      </c>
      <c r="L103" s="24">
        <f>IF(OR(A103="",C103="",D103="",E103=""),"",IFERROR(J103/E103,0))</f>
        <v/>
      </c>
      <c r="M103" s="25">
        <f>IF(OR(A103="",C103="",D103="",E103=""),"",IFERROR(IF(C103="Revenus",IF(L103&gt;=0,"Conforme",IF(L103&gt;=-'Paramètres'!$B$8,"À surveiller","Défavorable")),IF(L103&lt;=0,"Conforme",IF(L103&lt;='Paramètres'!$B$8,"À surveiller","Défavorable"))),"À surveiller"))</f>
        <v/>
      </c>
      <c r="N103" s="21" t="n"/>
    </row>
    <row r="104">
      <c r="A104" s="19" t="n"/>
      <c r="B104" s="20">
        <f>IFERROR(MATCH(A104,'Paramètres'!$G$5:$G$16,0),"")</f>
        <v/>
      </c>
      <c r="C104" s="19" t="n"/>
      <c r="D104" s="21" t="n"/>
      <c r="E104" s="22" t="n"/>
      <c r="F104" s="23">
        <f>IF(OR(A104="",C104="",D104="",E104=""),"",IFERROR(SUMIFS('Transactions'!$J$5:$J$104,'Transactions'!$C$5:$C$104,B104,'Transactions'!$E$5:$E$104,C104,'Transactions'!$F$5:$F$104,D104,'Transactions'!$I$5:$I$104,"Réel"),0))</f>
        <v/>
      </c>
      <c r="G104" s="23">
        <f>IF(OR(A104="",C104="",D104="",E104=""),"",IFERROR(SUMIFS('Transactions'!$J$5:$J$104,'Transactions'!$C$5:$C$104,B104,'Transactions'!$E$5:$E$104,C104,'Transactions'!$F$5:$F$104,D104,'Transactions'!$I$5:$I$104,"Prévisionnel"),0))</f>
        <v/>
      </c>
      <c r="H104" s="23">
        <f>IF(OR(A104="",C104="",D104="",E104=""),"",IFERROR(F104+G104,0))</f>
        <v/>
      </c>
      <c r="I104" s="23">
        <f>IF(OR(A104="",C104="",D104="",E104=""),"",IFERROR(F104-E104,0))</f>
        <v/>
      </c>
      <c r="J104" s="23">
        <f>IF(OR(A104="",C104="",D104="",E104=""),"",IFERROR(H104-E104,0))</f>
        <v/>
      </c>
      <c r="K104" s="24">
        <f>IF(OR(A104="",C104="",D104="",E104=""),"",IFERROR(I104/E104,0))</f>
        <v/>
      </c>
      <c r="L104" s="24">
        <f>IF(OR(A104="",C104="",D104="",E104=""),"",IFERROR(J104/E104,0))</f>
        <v/>
      </c>
      <c r="M104" s="25">
        <f>IF(OR(A104="",C104="",D104="",E104=""),"",IFERROR(IF(C104="Revenus",IF(L104&gt;=0,"Conforme",IF(L104&gt;=-'Paramètres'!$B$8,"À surveiller","Défavorable")),IF(L104&lt;=0,"Conforme",IF(L104&lt;='Paramètres'!$B$8,"À surveiller","Défavorable"))),"À surveiller"))</f>
        <v/>
      </c>
      <c r="N104" s="21" t="n"/>
    </row>
  </sheetData>
  <autoFilter ref="A4:N104"/>
  <mergeCells count="2">
    <mergeCell ref="A1:N1"/>
    <mergeCell ref="A2:N2"/>
  </mergeCells>
  <conditionalFormatting sqref="M5:M104">
    <cfRule type="expression" priority="1" dxfId="1">
      <formula>$M5="Conforme"</formula>
    </cfRule>
    <cfRule type="expression" priority="2" dxfId="2">
      <formula>$M5="À surveiller"</formula>
    </cfRule>
    <cfRule type="expression" priority="3" dxfId="0">
      <formula>$M5="Défavorable"</formula>
    </cfRule>
  </conditionalFormatting>
  <conditionalFormatting sqref="J5:J104">
    <cfRule type="expression" priority="4" dxfId="3">
      <formula>AND($C5="Revenus",$J5&lt;0)</formula>
    </cfRule>
    <cfRule type="expression" priority="5" dxfId="3">
      <formula>AND($C5="Dépenses",$J5&gt;0)</formula>
    </cfRule>
  </conditionalFormatting>
  <conditionalFormatting sqref="L5:L104">
    <cfRule type="expression" priority="6" dxfId="3">
      <formula>AND($C5="Revenus",$L5&lt;0)</formula>
    </cfRule>
    <cfRule type="expression" priority="7" dxfId="3">
      <formula>AND($C5="Dépenses",$L5&gt;0)</formula>
    </cfRule>
  </conditionalFormatting>
  <dataValidations count="4">
    <dataValidation sqref="A5:A104" showErrorMessage="1" showInputMessage="1" allowBlank="1" errorTitle="Valeur non conforme" error="Choisissez une valeur de la liste." promptTitle="Mois" prompt="Choisissez un mois." type="list" errorStyle="stop">
      <formula1>='Paramètres'!$G$5:$G$16</formula1>
    </dataValidation>
    <dataValidation sqref="C5:C104" showErrorMessage="1" showInputMessage="1" allowBlank="1" errorTitle="Valeur non conforme" error="Choisissez une valeur de la liste." promptTitle="Type de poste" prompt="Choisissez Revenus ou Dépenses." type="list" errorStyle="stop">
      <formula1>='Paramètres'!$I$5:$I$6</formula1>
    </dataValidation>
    <dataValidation sqref="D5:D104" showErrorMessage="1" showInputMessage="1" allowBlank="1" errorTitle="Valeur non conforme" error="Choisissez une valeur de la liste." promptTitle="Catégorie" prompt="Choisissez une catégorie." type="list" errorStyle="stop">
      <formula1>='Paramètres'!$K$5:$K$16</formula1>
    </dataValidation>
    <dataValidation sqref="E5:E104" showErrorMessage="1" showInputMessage="1" allowBlank="1" errorTitle="Budget non conforme" error="Le budget doit être positif ou nul." promptTitle="Budget mensuel" prompt="Saisissez un budget positif ou nul." type="decimal" errorStyle="stop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9" customWidth="1" min="3" max="3"/>
    <col width="15" customWidth="1" min="4" max="4"/>
    <col width="17" customWidth="1" min="5" max="5"/>
    <col width="31" customWidth="1" min="6" max="6"/>
    <col width="34" customWidth="1" min="7" max="7"/>
    <col width="28" customWidth="1" min="8" max="8"/>
    <col width="15" customWidth="1" min="9" max="9"/>
    <col width="19" customWidth="1" min="10" max="10"/>
    <col width="13" customWidth="1" min="11" max="11"/>
    <col width="13" customWidth="1" min="12" max="12"/>
    <col width="17" customWidth="1" min="13" max="13"/>
    <col width="14" customWidth="1" min="14" max="14"/>
    <col width="28" customWidth="1" min="15" max="15"/>
  </cols>
  <sheetData>
    <row r="1" ht="26" customHeight="1">
      <c r="A1" s="1" t="inlineStr">
        <is>
          <t>Transactions réelles et prévisionnelles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Saisissez les cellules jaunes. Les colonnes grises sont calculées automatiquement. Les transactions annulées sont exclues du suivi.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4">
      <c r="A4" s="14" t="inlineStr">
        <is>
          <t>ID transaction</t>
        </is>
      </c>
      <c r="B4" s="14" t="inlineStr">
        <is>
          <t>Date</t>
        </is>
      </c>
      <c r="C4" s="14" t="inlineStr">
        <is>
          <t>Mois</t>
        </is>
      </c>
      <c r="D4" s="14" t="inlineStr">
        <is>
          <t>Mois affiché</t>
        </is>
      </c>
      <c r="E4" s="14" t="inlineStr">
        <is>
          <t>Type de poste</t>
        </is>
      </c>
      <c r="F4" s="14" t="inlineStr">
        <is>
          <t>Catégorie</t>
        </is>
      </c>
      <c r="G4" s="14" t="inlineStr">
        <is>
          <t>Description</t>
        </is>
      </c>
      <c r="H4" s="14" t="inlineStr">
        <is>
          <t>Fournisseur ou client</t>
        </is>
      </c>
      <c r="I4" s="14" t="inlineStr">
        <is>
          <t>Statut</t>
        </is>
      </c>
      <c r="J4" s="14" t="inlineStr">
        <is>
          <t>Montant avant taxes</t>
        </is>
      </c>
      <c r="K4" s="14" t="inlineStr">
        <is>
          <t>TPS</t>
        </is>
      </c>
      <c r="L4" s="14" t="inlineStr">
        <is>
          <t>TVQ</t>
        </is>
      </c>
      <c r="M4" s="14" t="inlineStr">
        <is>
          <t>Montant total</t>
        </is>
      </c>
      <c r="N4" s="14" t="inlineStr">
        <is>
          <t>Mois réalisé</t>
        </is>
      </c>
      <c r="O4" s="14" t="inlineStr">
        <is>
          <t>Commentaire</t>
        </is>
      </c>
    </row>
    <row r="5">
      <c r="A5" s="19" t="inlineStr">
        <is>
          <t>TR-0001</t>
        </is>
      </c>
      <c r="B5" s="26" t="n">
        <v>46037</v>
      </c>
      <c r="C5" s="20">
        <f>IF(B5="","",IFERROR(MONTH(B5),""))</f>
        <v/>
      </c>
      <c r="D5" s="25">
        <f>IFERROR(VLOOKUP(C5,'Paramètres'!$F$5:$G$16,2,FALSE),"")</f>
        <v/>
      </c>
      <c r="E5" s="19" t="inlineStr">
        <is>
          <t>Revenus</t>
        </is>
      </c>
      <c r="F5" s="21" t="inlineStr">
        <is>
          <t>Ventes de services</t>
        </is>
      </c>
      <c r="G5" s="21" t="inlineStr">
        <is>
          <t>Mandat de consultation janvier</t>
        </is>
      </c>
      <c r="H5" s="21" t="inlineStr">
        <is>
          <t>Atelier Boréal inc.</t>
        </is>
      </c>
      <c r="I5" s="19" t="inlineStr">
        <is>
          <t>Réel</t>
        </is>
      </c>
      <c r="J5" s="22" t="n">
        <v>7500</v>
      </c>
      <c r="K5" s="22" t="n">
        <v>0</v>
      </c>
      <c r="L5" s="22" t="n">
        <v>0</v>
      </c>
      <c r="M5" s="23">
        <f>IF(A5="","",IFERROR(J5+K5+L5,0))</f>
        <v/>
      </c>
      <c r="N5" s="25">
        <f>IF(A5="","",IF(I5="Réel","Oui","Non"))</f>
        <v/>
      </c>
      <c r="O5" s="21" t="inlineStr"/>
    </row>
    <row r="6">
      <c r="A6" s="19" t="inlineStr">
        <is>
          <t>TR-0002</t>
        </is>
      </c>
      <c r="B6" s="26" t="n">
        <v>46053</v>
      </c>
      <c r="C6" s="20">
        <f>IF(B6="","",IFERROR(MONTH(B6),""))</f>
        <v/>
      </c>
      <c r="D6" s="25">
        <f>IFERROR(VLOOKUP(C6,'Paramètres'!$F$5:$G$16,2,FALSE),"")</f>
        <v/>
      </c>
      <c r="E6" s="19" t="inlineStr">
        <is>
          <t>Dépenses</t>
        </is>
      </c>
      <c r="F6" s="21" t="inlineStr">
        <is>
          <t>Logiciels et abonnements</t>
        </is>
      </c>
      <c r="G6" s="21" t="inlineStr">
        <is>
          <t>Abonnement logiciel de gestion</t>
        </is>
      </c>
      <c r="H6" s="21" t="inlineStr">
        <is>
          <t>Gestionnaire en ligne</t>
        </is>
      </c>
      <c r="I6" s="19" t="inlineStr">
        <is>
          <t>Réel</t>
        </is>
      </c>
      <c r="J6" s="22" t="n">
        <v>185</v>
      </c>
      <c r="K6" s="22" t="n">
        <v>0</v>
      </c>
      <c r="L6" s="22" t="n">
        <v>0</v>
      </c>
      <c r="M6" s="23">
        <f>IF(A6="","",IFERROR(J6+K6+L6,0))</f>
        <v/>
      </c>
      <c r="N6" s="25">
        <f>IF(A6="","",IF(I6="Réel","Oui","Non"))</f>
        <v/>
      </c>
      <c r="O6" s="21" t="inlineStr"/>
    </row>
    <row r="7">
      <c r="A7" s="19" t="inlineStr">
        <is>
          <t>TR-0003</t>
        </is>
      </c>
      <c r="B7" s="26" t="n">
        <v>46063</v>
      </c>
      <c r="C7" s="20">
        <f>IF(B7="","",IFERROR(MONTH(B7),""))</f>
        <v/>
      </c>
      <c r="D7" s="25">
        <f>IFERROR(VLOOKUP(C7,'Paramètres'!$F$5:$G$16,2,FALSE),"")</f>
        <v/>
      </c>
      <c r="E7" s="19" t="inlineStr">
        <is>
          <t>Dépenses</t>
        </is>
      </c>
      <c r="F7" s="21" t="inlineStr">
        <is>
          <t>Publicité et marketing</t>
        </is>
      </c>
      <c r="G7" s="21" t="inlineStr">
        <is>
          <t>Campagne numérique février</t>
        </is>
      </c>
      <c r="H7" s="21" t="inlineStr">
        <is>
          <t>Médias Nordik</t>
        </is>
      </c>
      <c r="I7" s="19" t="inlineStr">
        <is>
          <t>Réel</t>
        </is>
      </c>
      <c r="J7" s="22" t="n">
        <v>620</v>
      </c>
      <c r="K7" s="22" t="n">
        <v>0</v>
      </c>
      <c r="L7" s="22" t="n">
        <v>0</v>
      </c>
      <c r="M7" s="23">
        <f>IF(A7="","",IFERROR(J7+K7+L7,0))</f>
        <v/>
      </c>
      <c r="N7" s="25">
        <f>IF(A7="","",IF(I7="Réel","Oui","Non"))</f>
        <v/>
      </c>
      <c r="O7" s="21" t="inlineStr"/>
    </row>
    <row r="8">
      <c r="A8" s="19" t="inlineStr">
        <is>
          <t>TR-0004</t>
        </is>
      </c>
      <c r="B8" s="26" t="n">
        <v>46081</v>
      </c>
      <c r="C8" s="20">
        <f>IF(B8="","",IFERROR(MONTH(B8),""))</f>
        <v/>
      </c>
      <c r="D8" s="25">
        <f>IFERROR(VLOOKUP(C8,'Paramètres'!$F$5:$G$16,2,FALSE),"")</f>
        <v/>
      </c>
      <c r="E8" s="19" t="inlineStr">
        <is>
          <t>Revenus</t>
        </is>
      </c>
      <c r="F8" s="21" t="inlineStr">
        <is>
          <t>Ventes de services</t>
        </is>
      </c>
      <c r="G8" s="21" t="inlineStr">
        <is>
          <t>Formation en entreprise</t>
        </is>
      </c>
      <c r="H8" s="21" t="inlineStr">
        <is>
          <t>Groupe Laurentien</t>
        </is>
      </c>
      <c r="I8" s="19" t="inlineStr">
        <is>
          <t>Réel</t>
        </is>
      </c>
      <c r="J8" s="22" t="n">
        <v>5200</v>
      </c>
      <c r="K8" s="22" t="n">
        <v>0</v>
      </c>
      <c r="L8" s="22" t="n">
        <v>0</v>
      </c>
      <c r="M8" s="23">
        <f>IF(A8="","",IFERROR(J8+K8+L8,0))</f>
        <v/>
      </c>
      <c r="N8" s="25">
        <f>IF(A8="","",IF(I8="Réel","Oui","Non"))</f>
        <v/>
      </c>
      <c r="O8" s="21" t="inlineStr"/>
    </row>
    <row r="9">
      <c r="A9" s="19" t="inlineStr">
        <is>
          <t>TR-0005</t>
        </is>
      </c>
      <c r="B9" s="26" t="n">
        <v>46086</v>
      </c>
      <c r="C9" s="20">
        <f>IF(B9="","",IFERROR(MONTH(B9),""))</f>
        <v/>
      </c>
      <c r="D9" s="25">
        <f>IFERROR(VLOOKUP(C9,'Paramètres'!$F$5:$G$16,2,FALSE),"")</f>
        <v/>
      </c>
      <c r="E9" s="19" t="inlineStr">
        <is>
          <t>Dépenses</t>
        </is>
      </c>
      <c r="F9" s="21" t="inlineStr">
        <is>
          <t>Honoraires professionnels</t>
        </is>
      </c>
      <c r="G9" s="21" t="inlineStr">
        <is>
          <t>Services de tenue de livres</t>
        </is>
      </c>
      <c r="H9" s="21" t="inlineStr">
        <is>
          <t>Cabinet Roy CPA</t>
        </is>
      </c>
      <c r="I9" s="19" t="inlineStr">
        <is>
          <t>Réel</t>
        </is>
      </c>
      <c r="J9" s="22" t="n">
        <v>480</v>
      </c>
      <c r="K9" s="22" t="n">
        <v>0</v>
      </c>
      <c r="L9" s="22" t="n">
        <v>0</v>
      </c>
      <c r="M9" s="23">
        <f>IF(A9="","",IFERROR(J9+K9+L9,0))</f>
        <v/>
      </c>
      <c r="N9" s="25">
        <f>IF(A9="","",IF(I9="Réel","Oui","Non"))</f>
        <v/>
      </c>
      <c r="O9" s="21" t="inlineStr"/>
    </row>
    <row r="10">
      <c r="A10" s="19" t="inlineStr">
        <is>
          <t>TR-0006</t>
        </is>
      </c>
      <c r="B10" s="26" t="n">
        <v>46099</v>
      </c>
      <c r="C10" s="20">
        <f>IF(B10="","",IFERROR(MONTH(B10),""))</f>
        <v/>
      </c>
      <c r="D10" s="25">
        <f>IFERROR(VLOOKUP(C10,'Paramètres'!$F$5:$G$16,2,FALSE),"")</f>
        <v/>
      </c>
      <c r="E10" s="19" t="inlineStr">
        <is>
          <t>Dépenses</t>
        </is>
      </c>
      <c r="F10" s="21" t="inlineStr">
        <is>
          <t>Déplacements et kilométrage</t>
        </is>
      </c>
      <c r="G10" s="21" t="inlineStr">
        <is>
          <t>Déplacement chez un client</t>
        </is>
      </c>
      <c r="H10" s="21" t="inlineStr">
        <is>
          <t>Client régional</t>
        </is>
      </c>
      <c r="I10" s="19" t="inlineStr">
        <is>
          <t>Réel</t>
        </is>
      </c>
      <c r="J10" s="22" t="n">
        <v>215</v>
      </c>
      <c r="K10" s="22" t="n">
        <v>0</v>
      </c>
      <c r="L10" s="22" t="n">
        <v>0</v>
      </c>
      <c r="M10" s="23">
        <f>IF(A10="","",IFERROR(J10+K10+L10,0))</f>
        <v/>
      </c>
      <c r="N10" s="25">
        <f>IF(A10="","",IF(I10="Réel","Oui","Non"))</f>
        <v/>
      </c>
      <c r="O10" s="21" t="inlineStr"/>
    </row>
    <row r="11">
      <c r="A11" s="19" t="inlineStr">
        <is>
          <t>TR-0007</t>
        </is>
      </c>
      <c r="B11" s="26" t="n">
        <v>46113</v>
      </c>
      <c r="C11" s="20">
        <f>IF(B11="","",IFERROR(MONTH(B11),""))</f>
        <v/>
      </c>
      <c r="D11" s="25">
        <f>IFERROR(VLOOKUP(C11,'Paramètres'!$F$5:$G$16,2,FALSE),"")</f>
        <v/>
      </c>
      <c r="E11" s="19" t="inlineStr">
        <is>
          <t>Dépenses</t>
        </is>
      </c>
      <c r="F11" s="21" t="inlineStr">
        <is>
          <t>Loyer et espace de travail</t>
        </is>
      </c>
      <c r="G11" s="21" t="inlineStr">
        <is>
          <t>Location d’un bureau partagé</t>
        </is>
      </c>
      <c r="H11" s="21" t="inlineStr">
        <is>
          <t>Espace Travail Montréal</t>
        </is>
      </c>
      <c r="I11" s="19" t="inlineStr">
        <is>
          <t>Prévisionnel</t>
        </is>
      </c>
      <c r="J11" s="22" t="n">
        <v>950</v>
      </c>
      <c r="K11" s="22" t="n">
        <v>0</v>
      </c>
      <c r="L11" s="22" t="n">
        <v>0</v>
      </c>
      <c r="M11" s="23">
        <f>IF(A11="","",IFERROR(J11+K11+L11,0))</f>
        <v/>
      </c>
      <c r="N11" s="25">
        <f>IF(A11="","",IF(I11="Réel","Oui","Non"))</f>
        <v/>
      </c>
      <c r="O11" s="21" t="inlineStr"/>
    </row>
    <row r="12">
      <c r="A12" s="19" t="inlineStr">
        <is>
          <t>TR-0008</t>
        </is>
      </c>
      <c r="B12" s="26" t="n">
        <v>46127</v>
      </c>
      <c r="C12" s="20">
        <f>IF(B12="","",IFERROR(MONTH(B12),""))</f>
        <v/>
      </c>
      <c r="D12" s="25">
        <f>IFERROR(VLOOKUP(C12,'Paramètres'!$F$5:$G$16,2,FALSE),"")</f>
        <v/>
      </c>
      <c r="E12" s="19" t="inlineStr">
        <is>
          <t>Revenus</t>
        </is>
      </c>
      <c r="F12" s="21" t="inlineStr">
        <is>
          <t>Ventes de services</t>
        </is>
      </c>
      <c r="G12" s="21" t="inlineStr">
        <is>
          <t>Projet d’implantation</t>
        </is>
      </c>
      <c r="H12" s="21" t="inlineStr">
        <is>
          <t>Coopérative du Fleuve</t>
        </is>
      </c>
      <c r="I12" s="19" t="inlineStr">
        <is>
          <t>Prévisionnel</t>
        </is>
      </c>
      <c r="J12" s="22" t="n">
        <v>8000</v>
      </c>
      <c r="K12" s="22" t="n">
        <v>0</v>
      </c>
      <c r="L12" s="22" t="n">
        <v>0</v>
      </c>
      <c r="M12" s="23">
        <f>IF(A12="","",IFERROR(J12+K12+L12,0))</f>
        <v/>
      </c>
      <c r="N12" s="25">
        <f>IF(A12="","",IF(I12="Réel","Oui","Non"))</f>
        <v/>
      </c>
      <c r="O12" s="21" t="inlineStr"/>
    </row>
    <row r="13">
      <c r="A13" s="19" t="inlineStr">
        <is>
          <t>TR-0009</t>
        </is>
      </c>
      <c r="B13" s="26" t="n">
        <v>46154</v>
      </c>
      <c r="C13" s="20">
        <f>IF(B13="","",IFERROR(MONTH(B13),""))</f>
        <v/>
      </c>
      <c r="D13" s="25">
        <f>IFERROR(VLOOKUP(C13,'Paramètres'!$F$5:$G$16,2,FALSE),"")</f>
        <v/>
      </c>
      <c r="E13" s="19" t="inlineStr">
        <is>
          <t>Dépenses</t>
        </is>
      </c>
      <c r="F13" s="21" t="inlineStr">
        <is>
          <t>Fournitures de bureau</t>
        </is>
      </c>
      <c r="G13" s="21" t="inlineStr">
        <is>
          <t>Papier et matériel de bureau</t>
        </is>
      </c>
      <c r="H13" s="21" t="inlineStr">
        <is>
          <t>Fournitures Québec</t>
        </is>
      </c>
      <c r="I13" s="19" t="inlineStr">
        <is>
          <t>Prévisionnel</t>
        </is>
      </c>
      <c r="J13" s="22" t="n">
        <v>165</v>
      </c>
      <c r="K13" s="22" t="n">
        <v>0</v>
      </c>
      <c r="L13" s="22" t="n">
        <v>0</v>
      </c>
      <c r="M13" s="23">
        <f>IF(A13="","",IFERROR(J13+K13+L13,0))</f>
        <v/>
      </c>
      <c r="N13" s="25">
        <f>IF(A13="","",IF(I13="Réel","Oui","Non"))</f>
        <v/>
      </c>
      <c r="O13" s="21" t="inlineStr"/>
    </row>
    <row r="14">
      <c r="A14" s="19" t="inlineStr">
        <is>
          <t>TR-0010</t>
        </is>
      </c>
      <c r="B14" s="26" t="n">
        <v>46193</v>
      </c>
      <c r="C14" s="20">
        <f>IF(B14="","",IFERROR(MONTH(B14),""))</f>
        <v/>
      </c>
      <c r="D14" s="25">
        <f>IFERROR(VLOOKUP(C14,'Paramètres'!$F$5:$G$16,2,FALSE),"")</f>
        <v/>
      </c>
      <c r="E14" s="19" t="inlineStr">
        <is>
          <t>Dépenses</t>
        </is>
      </c>
      <c r="F14" s="21" t="inlineStr">
        <is>
          <t>Assurances</t>
        </is>
      </c>
      <c r="G14" s="21" t="inlineStr">
        <is>
          <t>Renouvellement annuel d’assurance</t>
        </is>
      </c>
      <c r="H14" s="21" t="inlineStr">
        <is>
          <t>Assurances Boréales</t>
        </is>
      </c>
      <c r="I14" s="19" t="inlineStr">
        <is>
          <t>Prévisionnel</t>
        </is>
      </c>
      <c r="J14" s="22" t="n">
        <v>1280</v>
      </c>
      <c r="K14" s="22" t="n">
        <v>0</v>
      </c>
      <c r="L14" s="22" t="n">
        <v>0</v>
      </c>
      <c r="M14" s="23">
        <f>IF(A14="","",IFERROR(J14+K14+L14,0))</f>
        <v/>
      </c>
      <c r="N14" s="25">
        <f>IF(A14="","",IF(I14="Réel","Oui","Non"))</f>
        <v/>
      </c>
      <c r="O14" s="21" t="inlineStr"/>
    </row>
    <row r="15">
      <c r="A15" s="19" t="n"/>
      <c r="B15" s="26" t="n"/>
      <c r="C15" s="20">
        <f>IF(B15="","",IFERROR(MONTH(B15),""))</f>
        <v/>
      </c>
      <c r="D15" s="25">
        <f>IFERROR(VLOOKUP(C15,'Paramètres'!$F$5:$G$16,2,FALSE),"")</f>
        <v/>
      </c>
      <c r="E15" s="19" t="n"/>
      <c r="F15" s="21" t="n"/>
      <c r="G15" s="21" t="n"/>
      <c r="H15" s="21" t="n"/>
      <c r="I15" s="19" t="n"/>
      <c r="J15" s="22" t="n"/>
      <c r="K15" s="22" t="n"/>
      <c r="L15" s="22" t="n"/>
      <c r="M15" s="23">
        <f>IF(A15="","",IFERROR(J15+K15+L15,0))</f>
        <v/>
      </c>
      <c r="N15" s="25">
        <f>IF(A15="","",IF(I15="Réel","Oui","Non"))</f>
        <v/>
      </c>
      <c r="O15" s="21" t="n"/>
    </row>
    <row r="16">
      <c r="A16" s="19" t="n"/>
      <c r="B16" s="26" t="n"/>
      <c r="C16" s="20">
        <f>IF(B16="","",IFERROR(MONTH(B16),""))</f>
        <v/>
      </c>
      <c r="D16" s="25">
        <f>IFERROR(VLOOKUP(C16,'Paramètres'!$F$5:$G$16,2,FALSE),"")</f>
        <v/>
      </c>
      <c r="E16" s="19" t="n"/>
      <c r="F16" s="21" t="n"/>
      <c r="G16" s="21" t="n"/>
      <c r="H16" s="21" t="n"/>
      <c r="I16" s="19" t="n"/>
      <c r="J16" s="22" t="n"/>
      <c r="K16" s="22" t="n"/>
      <c r="L16" s="22" t="n"/>
      <c r="M16" s="23">
        <f>IF(A16="","",IFERROR(J16+K16+L16,0))</f>
        <v/>
      </c>
      <c r="N16" s="25">
        <f>IF(A16="","",IF(I16="Réel","Oui","Non"))</f>
        <v/>
      </c>
      <c r="O16" s="21" t="n"/>
    </row>
    <row r="17">
      <c r="A17" s="19" t="n"/>
      <c r="B17" s="26" t="n"/>
      <c r="C17" s="20">
        <f>IF(B17="","",IFERROR(MONTH(B17),""))</f>
        <v/>
      </c>
      <c r="D17" s="25">
        <f>IFERROR(VLOOKUP(C17,'Paramètres'!$F$5:$G$16,2,FALSE),"")</f>
        <v/>
      </c>
      <c r="E17" s="19" t="n"/>
      <c r="F17" s="21" t="n"/>
      <c r="G17" s="21" t="n"/>
      <c r="H17" s="21" t="n"/>
      <c r="I17" s="19" t="n"/>
      <c r="J17" s="22" t="n"/>
      <c r="K17" s="22" t="n"/>
      <c r="L17" s="22" t="n"/>
      <c r="M17" s="23">
        <f>IF(A17="","",IFERROR(J17+K17+L17,0))</f>
        <v/>
      </c>
      <c r="N17" s="25">
        <f>IF(A17="","",IF(I17="Réel","Oui","Non"))</f>
        <v/>
      </c>
      <c r="O17" s="21" t="n"/>
    </row>
    <row r="18">
      <c r="A18" s="19" t="n"/>
      <c r="B18" s="26" t="n"/>
      <c r="C18" s="20">
        <f>IF(B18="","",IFERROR(MONTH(B18),""))</f>
        <v/>
      </c>
      <c r="D18" s="25">
        <f>IFERROR(VLOOKUP(C18,'Paramètres'!$F$5:$G$16,2,FALSE),"")</f>
        <v/>
      </c>
      <c r="E18" s="19" t="n"/>
      <c r="F18" s="21" t="n"/>
      <c r="G18" s="21" t="n"/>
      <c r="H18" s="21" t="n"/>
      <c r="I18" s="19" t="n"/>
      <c r="J18" s="22" t="n"/>
      <c r="K18" s="22" t="n"/>
      <c r="L18" s="22" t="n"/>
      <c r="M18" s="23">
        <f>IF(A18="","",IFERROR(J18+K18+L18,0))</f>
        <v/>
      </c>
      <c r="N18" s="25">
        <f>IF(A18="","",IF(I18="Réel","Oui","Non"))</f>
        <v/>
      </c>
      <c r="O18" s="21" t="n"/>
    </row>
    <row r="19">
      <c r="A19" s="19" t="n"/>
      <c r="B19" s="26" t="n"/>
      <c r="C19" s="20">
        <f>IF(B19="","",IFERROR(MONTH(B19),""))</f>
        <v/>
      </c>
      <c r="D19" s="25">
        <f>IFERROR(VLOOKUP(C19,'Paramètres'!$F$5:$G$16,2,FALSE),"")</f>
        <v/>
      </c>
      <c r="E19" s="19" t="n"/>
      <c r="F19" s="21" t="n"/>
      <c r="G19" s="21" t="n"/>
      <c r="H19" s="21" t="n"/>
      <c r="I19" s="19" t="n"/>
      <c r="J19" s="22" t="n"/>
      <c r="K19" s="22" t="n"/>
      <c r="L19" s="22" t="n"/>
      <c r="M19" s="23">
        <f>IF(A19="","",IFERROR(J19+K19+L19,0))</f>
        <v/>
      </c>
      <c r="N19" s="25">
        <f>IF(A19="","",IF(I19="Réel","Oui","Non"))</f>
        <v/>
      </c>
      <c r="O19" s="21" t="n"/>
    </row>
    <row r="20">
      <c r="A20" s="19" t="n"/>
      <c r="B20" s="26" t="n"/>
      <c r="C20" s="20">
        <f>IF(B20="","",IFERROR(MONTH(B20),""))</f>
        <v/>
      </c>
      <c r="D20" s="25">
        <f>IFERROR(VLOOKUP(C20,'Paramètres'!$F$5:$G$16,2,FALSE),"")</f>
        <v/>
      </c>
      <c r="E20" s="19" t="n"/>
      <c r="F20" s="21" t="n"/>
      <c r="G20" s="21" t="n"/>
      <c r="H20" s="21" t="n"/>
      <c r="I20" s="19" t="n"/>
      <c r="J20" s="22" t="n"/>
      <c r="K20" s="22" t="n"/>
      <c r="L20" s="22" t="n"/>
      <c r="M20" s="23">
        <f>IF(A20="","",IFERROR(J20+K20+L20,0))</f>
        <v/>
      </c>
      <c r="N20" s="25">
        <f>IF(A20="","",IF(I20="Réel","Oui","Non"))</f>
        <v/>
      </c>
      <c r="O20" s="21" t="n"/>
    </row>
    <row r="21">
      <c r="A21" s="19" t="n"/>
      <c r="B21" s="26" t="n"/>
      <c r="C21" s="20">
        <f>IF(B21="","",IFERROR(MONTH(B21),""))</f>
        <v/>
      </c>
      <c r="D21" s="25">
        <f>IFERROR(VLOOKUP(C21,'Paramètres'!$F$5:$G$16,2,FALSE),"")</f>
        <v/>
      </c>
      <c r="E21" s="19" t="n"/>
      <c r="F21" s="21" t="n"/>
      <c r="G21" s="21" t="n"/>
      <c r="H21" s="21" t="n"/>
      <c r="I21" s="19" t="n"/>
      <c r="J21" s="22" t="n"/>
      <c r="K21" s="22" t="n"/>
      <c r="L21" s="22" t="n"/>
      <c r="M21" s="23">
        <f>IF(A21="","",IFERROR(J21+K21+L21,0))</f>
        <v/>
      </c>
      <c r="N21" s="25">
        <f>IF(A21="","",IF(I21="Réel","Oui","Non"))</f>
        <v/>
      </c>
      <c r="O21" s="21" t="n"/>
    </row>
    <row r="22">
      <c r="A22" s="19" t="n"/>
      <c r="B22" s="26" t="n"/>
      <c r="C22" s="20">
        <f>IF(B22="","",IFERROR(MONTH(B22),""))</f>
        <v/>
      </c>
      <c r="D22" s="25">
        <f>IFERROR(VLOOKUP(C22,'Paramètres'!$F$5:$G$16,2,FALSE),"")</f>
        <v/>
      </c>
      <c r="E22" s="19" t="n"/>
      <c r="F22" s="21" t="n"/>
      <c r="G22" s="21" t="n"/>
      <c r="H22" s="21" t="n"/>
      <c r="I22" s="19" t="n"/>
      <c r="J22" s="22" t="n"/>
      <c r="K22" s="22" t="n"/>
      <c r="L22" s="22" t="n"/>
      <c r="M22" s="23">
        <f>IF(A22="","",IFERROR(J22+K22+L22,0))</f>
        <v/>
      </c>
      <c r="N22" s="25">
        <f>IF(A22="","",IF(I22="Réel","Oui","Non"))</f>
        <v/>
      </c>
      <c r="O22" s="21" t="n"/>
    </row>
    <row r="23">
      <c r="A23" s="19" t="n"/>
      <c r="B23" s="26" t="n"/>
      <c r="C23" s="20">
        <f>IF(B23="","",IFERROR(MONTH(B23),""))</f>
        <v/>
      </c>
      <c r="D23" s="25">
        <f>IFERROR(VLOOKUP(C23,'Paramètres'!$F$5:$G$16,2,FALSE),"")</f>
        <v/>
      </c>
      <c r="E23" s="19" t="n"/>
      <c r="F23" s="21" t="n"/>
      <c r="G23" s="21" t="n"/>
      <c r="H23" s="21" t="n"/>
      <c r="I23" s="19" t="n"/>
      <c r="J23" s="22" t="n"/>
      <c r="K23" s="22" t="n"/>
      <c r="L23" s="22" t="n"/>
      <c r="M23" s="23">
        <f>IF(A23="","",IFERROR(J23+K23+L23,0))</f>
        <v/>
      </c>
      <c r="N23" s="25">
        <f>IF(A23="","",IF(I23="Réel","Oui","Non"))</f>
        <v/>
      </c>
      <c r="O23" s="21" t="n"/>
    </row>
    <row r="24">
      <c r="A24" s="19" t="n"/>
      <c r="B24" s="26" t="n"/>
      <c r="C24" s="20">
        <f>IF(B24="","",IFERROR(MONTH(B24),""))</f>
        <v/>
      </c>
      <c r="D24" s="25">
        <f>IFERROR(VLOOKUP(C24,'Paramètres'!$F$5:$G$16,2,FALSE),"")</f>
        <v/>
      </c>
      <c r="E24" s="19" t="n"/>
      <c r="F24" s="21" t="n"/>
      <c r="G24" s="21" t="n"/>
      <c r="H24" s="21" t="n"/>
      <c r="I24" s="19" t="n"/>
      <c r="J24" s="22" t="n"/>
      <c r="K24" s="22" t="n"/>
      <c r="L24" s="22" t="n"/>
      <c r="M24" s="23">
        <f>IF(A24="","",IFERROR(J24+K24+L24,0))</f>
        <v/>
      </c>
      <c r="N24" s="25">
        <f>IF(A24="","",IF(I24="Réel","Oui","Non"))</f>
        <v/>
      </c>
      <c r="O24" s="21" t="n"/>
    </row>
    <row r="25">
      <c r="A25" s="19" t="n"/>
      <c r="B25" s="26" t="n"/>
      <c r="C25" s="20">
        <f>IF(B25="","",IFERROR(MONTH(B25),""))</f>
        <v/>
      </c>
      <c r="D25" s="25">
        <f>IFERROR(VLOOKUP(C25,'Paramètres'!$F$5:$G$16,2,FALSE),"")</f>
        <v/>
      </c>
      <c r="E25" s="19" t="n"/>
      <c r="F25" s="21" t="n"/>
      <c r="G25" s="21" t="n"/>
      <c r="H25" s="21" t="n"/>
      <c r="I25" s="19" t="n"/>
      <c r="J25" s="22" t="n"/>
      <c r="K25" s="22" t="n"/>
      <c r="L25" s="22" t="n"/>
      <c r="M25" s="23">
        <f>IF(A25="","",IFERROR(J25+K25+L25,0))</f>
        <v/>
      </c>
      <c r="N25" s="25">
        <f>IF(A25="","",IF(I25="Réel","Oui","Non"))</f>
        <v/>
      </c>
      <c r="O25" s="21" t="n"/>
    </row>
    <row r="26">
      <c r="A26" s="19" t="n"/>
      <c r="B26" s="26" t="n"/>
      <c r="C26" s="20">
        <f>IF(B26="","",IFERROR(MONTH(B26),""))</f>
        <v/>
      </c>
      <c r="D26" s="25">
        <f>IFERROR(VLOOKUP(C26,'Paramètres'!$F$5:$G$16,2,FALSE),"")</f>
        <v/>
      </c>
      <c r="E26" s="19" t="n"/>
      <c r="F26" s="21" t="n"/>
      <c r="G26" s="21" t="n"/>
      <c r="H26" s="21" t="n"/>
      <c r="I26" s="19" t="n"/>
      <c r="J26" s="22" t="n"/>
      <c r="K26" s="22" t="n"/>
      <c r="L26" s="22" t="n"/>
      <c r="M26" s="23">
        <f>IF(A26="","",IFERROR(J26+K26+L26,0))</f>
        <v/>
      </c>
      <c r="N26" s="25">
        <f>IF(A26="","",IF(I26="Réel","Oui","Non"))</f>
        <v/>
      </c>
      <c r="O26" s="21" t="n"/>
    </row>
    <row r="27">
      <c r="A27" s="19" t="n"/>
      <c r="B27" s="26" t="n"/>
      <c r="C27" s="20">
        <f>IF(B27="","",IFERROR(MONTH(B27),""))</f>
        <v/>
      </c>
      <c r="D27" s="25">
        <f>IFERROR(VLOOKUP(C27,'Paramètres'!$F$5:$G$16,2,FALSE),"")</f>
        <v/>
      </c>
      <c r="E27" s="19" t="n"/>
      <c r="F27" s="21" t="n"/>
      <c r="G27" s="21" t="n"/>
      <c r="H27" s="21" t="n"/>
      <c r="I27" s="19" t="n"/>
      <c r="J27" s="22" t="n"/>
      <c r="K27" s="22" t="n"/>
      <c r="L27" s="22" t="n"/>
      <c r="M27" s="23">
        <f>IF(A27="","",IFERROR(J27+K27+L27,0))</f>
        <v/>
      </c>
      <c r="N27" s="25">
        <f>IF(A27="","",IF(I27="Réel","Oui","Non"))</f>
        <v/>
      </c>
      <c r="O27" s="21" t="n"/>
    </row>
    <row r="28">
      <c r="A28" s="19" t="n"/>
      <c r="B28" s="26" t="n"/>
      <c r="C28" s="20">
        <f>IF(B28="","",IFERROR(MONTH(B28),""))</f>
        <v/>
      </c>
      <c r="D28" s="25">
        <f>IFERROR(VLOOKUP(C28,'Paramètres'!$F$5:$G$16,2,FALSE),"")</f>
        <v/>
      </c>
      <c r="E28" s="19" t="n"/>
      <c r="F28" s="21" t="n"/>
      <c r="G28" s="21" t="n"/>
      <c r="H28" s="21" t="n"/>
      <c r="I28" s="19" t="n"/>
      <c r="J28" s="22" t="n"/>
      <c r="K28" s="22" t="n"/>
      <c r="L28" s="22" t="n"/>
      <c r="M28" s="23">
        <f>IF(A28="","",IFERROR(J28+K28+L28,0))</f>
        <v/>
      </c>
      <c r="N28" s="25">
        <f>IF(A28="","",IF(I28="Réel","Oui","Non"))</f>
        <v/>
      </c>
      <c r="O28" s="21" t="n"/>
    </row>
    <row r="29">
      <c r="A29" s="19" t="n"/>
      <c r="B29" s="26" t="n"/>
      <c r="C29" s="20">
        <f>IF(B29="","",IFERROR(MONTH(B29),""))</f>
        <v/>
      </c>
      <c r="D29" s="25">
        <f>IFERROR(VLOOKUP(C29,'Paramètres'!$F$5:$G$16,2,FALSE),"")</f>
        <v/>
      </c>
      <c r="E29" s="19" t="n"/>
      <c r="F29" s="21" t="n"/>
      <c r="G29" s="21" t="n"/>
      <c r="H29" s="21" t="n"/>
      <c r="I29" s="19" t="n"/>
      <c r="J29" s="22" t="n"/>
      <c r="K29" s="22" t="n"/>
      <c r="L29" s="22" t="n"/>
      <c r="M29" s="23">
        <f>IF(A29="","",IFERROR(J29+K29+L29,0))</f>
        <v/>
      </c>
      <c r="N29" s="25">
        <f>IF(A29="","",IF(I29="Réel","Oui","Non"))</f>
        <v/>
      </c>
      <c r="O29" s="21" t="n"/>
    </row>
    <row r="30">
      <c r="A30" s="19" t="n"/>
      <c r="B30" s="26" t="n"/>
      <c r="C30" s="20">
        <f>IF(B30="","",IFERROR(MONTH(B30),""))</f>
        <v/>
      </c>
      <c r="D30" s="25">
        <f>IFERROR(VLOOKUP(C30,'Paramètres'!$F$5:$G$16,2,FALSE),"")</f>
        <v/>
      </c>
      <c r="E30" s="19" t="n"/>
      <c r="F30" s="21" t="n"/>
      <c r="G30" s="21" t="n"/>
      <c r="H30" s="21" t="n"/>
      <c r="I30" s="19" t="n"/>
      <c r="J30" s="22" t="n"/>
      <c r="K30" s="22" t="n"/>
      <c r="L30" s="22" t="n"/>
      <c r="M30" s="23">
        <f>IF(A30="","",IFERROR(J30+K30+L30,0))</f>
        <v/>
      </c>
      <c r="N30" s="25">
        <f>IF(A30="","",IF(I30="Réel","Oui","Non"))</f>
        <v/>
      </c>
      <c r="O30" s="21" t="n"/>
    </row>
    <row r="31">
      <c r="A31" s="19" t="n"/>
      <c r="B31" s="26" t="n"/>
      <c r="C31" s="20">
        <f>IF(B31="","",IFERROR(MONTH(B31),""))</f>
        <v/>
      </c>
      <c r="D31" s="25">
        <f>IFERROR(VLOOKUP(C31,'Paramètres'!$F$5:$G$16,2,FALSE),"")</f>
        <v/>
      </c>
      <c r="E31" s="19" t="n"/>
      <c r="F31" s="21" t="n"/>
      <c r="G31" s="21" t="n"/>
      <c r="H31" s="21" t="n"/>
      <c r="I31" s="19" t="n"/>
      <c r="J31" s="22" t="n"/>
      <c r="K31" s="22" t="n"/>
      <c r="L31" s="22" t="n"/>
      <c r="M31" s="23">
        <f>IF(A31="","",IFERROR(J31+K31+L31,0))</f>
        <v/>
      </c>
      <c r="N31" s="25">
        <f>IF(A31="","",IF(I31="Réel","Oui","Non"))</f>
        <v/>
      </c>
      <c r="O31" s="21" t="n"/>
    </row>
    <row r="32">
      <c r="A32" s="19" t="n"/>
      <c r="B32" s="26" t="n"/>
      <c r="C32" s="20">
        <f>IF(B32="","",IFERROR(MONTH(B32),""))</f>
        <v/>
      </c>
      <c r="D32" s="25">
        <f>IFERROR(VLOOKUP(C32,'Paramètres'!$F$5:$G$16,2,FALSE),"")</f>
        <v/>
      </c>
      <c r="E32" s="19" t="n"/>
      <c r="F32" s="21" t="n"/>
      <c r="G32" s="21" t="n"/>
      <c r="H32" s="21" t="n"/>
      <c r="I32" s="19" t="n"/>
      <c r="J32" s="22" t="n"/>
      <c r="K32" s="22" t="n"/>
      <c r="L32" s="22" t="n"/>
      <c r="M32" s="23">
        <f>IF(A32="","",IFERROR(J32+K32+L32,0))</f>
        <v/>
      </c>
      <c r="N32" s="25">
        <f>IF(A32="","",IF(I32="Réel","Oui","Non"))</f>
        <v/>
      </c>
      <c r="O32" s="21" t="n"/>
    </row>
    <row r="33">
      <c r="A33" s="19" t="n"/>
      <c r="B33" s="26" t="n"/>
      <c r="C33" s="20">
        <f>IF(B33="","",IFERROR(MONTH(B33),""))</f>
        <v/>
      </c>
      <c r="D33" s="25">
        <f>IFERROR(VLOOKUP(C33,'Paramètres'!$F$5:$G$16,2,FALSE),"")</f>
        <v/>
      </c>
      <c r="E33" s="19" t="n"/>
      <c r="F33" s="21" t="n"/>
      <c r="G33" s="21" t="n"/>
      <c r="H33" s="21" t="n"/>
      <c r="I33" s="19" t="n"/>
      <c r="J33" s="22" t="n"/>
      <c r="K33" s="22" t="n"/>
      <c r="L33" s="22" t="n"/>
      <c r="M33" s="23">
        <f>IF(A33="","",IFERROR(J33+K33+L33,0))</f>
        <v/>
      </c>
      <c r="N33" s="25">
        <f>IF(A33="","",IF(I33="Réel","Oui","Non"))</f>
        <v/>
      </c>
      <c r="O33" s="21" t="n"/>
    </row>
    <row r="34">
      <c r="A34" s="19" t="n"/>
      <c r="B34" s="26" t="n"/>
      <c r="C34" s="20">
        <f>IF(B34="","",IFERROR(MONTH(B34),""))</f>
        <v/>
      </c>
      <c r="D34" s="25">
        <f>IFERROR(VLOOKUP(C34,'Paramètres'!$F$5:$G$16,2,FALSE),"")</f>
        <v/>
      </c>
      <c r="E34" s="19" t="n"/>
      <c r="F34" s="21" t="n"/>
      <c r="G34" s="21" t="n"/>
      <c r="H34" s="21" t="n"/>
      <c r="I34" s="19" t="n"/>
      <c r="J34" s="22" t="n"/>
      <c r="K34" s="22" t="n"/>
      <c r="L34" s="22" t="n"/>
      <c r="M34" s="23">
        <f>IF(A34="","",IFERROR(J34+K34+L34,0))</f>
        <v/>
      </c>
      <c r="N34" s="25">
        <f>IF(A34="","",IF(I34="Réel","Oui","Non"))</f>
        <v/>
      </c>
      <c r="O34" s="21" t="n"/>
    </row>
    <row r="35">
      <c r="A35" s="19" t="n"/>
      <c r="B35" s="26" t="n"/>
      <c r="C35" s="20">
        <f>IF(B35="","",IFERROR(MONTH(B35),""))</f>
        <v/>
      </c>
      <c r="D35" s="25">
        <f>IFERROR(VLOOKUP(C35,'Paramètres'!$F$5:$G$16,2,FALSE),"")</f>
        <v/>
      </c>
      <c r="E35" s="19" t="n"/>
      <c r="F35" s="21" t="n"/>
      <c r="G35" s="21" t="n"/>
      <c r="H35" s="21" t="n"/>
      <c r="I35" s="19" t="n"/>
      <c r="J35" s="22" t="n"/>
      <c r="K35" s="22" t="n"/>
      <c r="L35" s="22" t="n"/>
      <c r="M35" s="23">
        <f>IF(A35="","",IFERROR(J35+K35+L35,0))</f>
        <v/>
      </c>
      <c r="N35" s="25">
        <f>IF(A35="","",IF(I35="Réel","Oui","Non"))</f>
        <v/>
      </c>
      <c r="O35" s="21" t="n"/>
    </row>
    <row r="36">
      <c r="A36" s="19" t="n"/>
      <c r="B36" s="26" t="n"/>
      <c r="C36" s="20">
        <f>IF(B36="","",IFERROR(MONTH(B36),""))</f>
        <v/>
      </c>
      <c r="D36" s="25">
        <f>IFERROR(VLOOKUP(C36,'Paramètres'!$F$5:$G$16,2,FALSE),"")</f>
        <v/>
      </c>
      <c r="E36" s="19" t="n"/>
      <c r="F36" s="21" t="n"/>
      <c r="G36" s="21" t="n"/>
      <c r="H36" s="21" t="n"/>
      <c r="I36" s="19" t="n"/>
      <c r="J36" s="22" t="n"/>
      <c r="K36" s="22" t="n"/>
      <c r="L36" s="22" t="n"/>
      <c r="M36" s="23">
        <f>IF(A36="","",IFERROR(J36+K36+L36,0))</f>
        <v/>
      </c>
      <c r="N36" s="25">
        <f>IF(A36="","",IF(I36="Réel","Oui","Non"))</f>
        <v/>
      </c>
      <c r="O36" s="21" t="n"/>
    </row>
    <row r="37">
      <c r="A37" s="19" t="n"/>
      <c r="B37" s="26" t="n"/>
      <c r="C37" s="20">
        <f>IF(B37="","",IFERROR(MONTH(B37),""))</f>
        <v/>
      </c>
      <c r="D37" s="25">
        <f>IFERROR(VLOOKUP(C37,'Paramètres'!$F$5:$G$16,2,FALSE),"")</f>
        <v/>
      </c>
      <c r="E37" s="19" t="n"/>
      <c r="F37" s="21" t="n"/>
      <c r="G37" s="21" t="n"/>
      <c r="H37" s="21" t="n"/>
      <c r="I37" s="19" t="n"/>
      <c r="J37" s="22" t="n"/>
      <c r="K37" s="22" t="n"/>
      <c r="L37" s="22" t="n"/>
      <c r="M37" s="23">
        <f>IF(A37="","",IFERROR(J37+K37+L37,0))</f>
        <v/>
      </c>
      <c r="N37" s="25">
        <f>IF(A37="","",IF(I37="Réel","Oui","Non"))</f>
        <v/>
      </c>
      <c r="O37" s="21" t="n"/>
    </row>
    <row r="38">
      <c r="A38" s="19" t="n"/>
      <c r="B38" s="26" t="n"/>
      <c r="C38" s="20">
        <f>IF(B38="","",IFERROR(MONTH(B38),""))</f>
        <v/>
      </c>
      <c r="D38" s="25">
        <f>IFERROR(VLOOKUP(C38,'Paramètres'!$F$5:$G$16,2,FALSE),"")</f>
        <v/>
      </c>
      <c r="E38" s="19" t="n"/>
      <c r="F38" s="21" t="n"/>
      <c r="G38" s="21" t="n"/>
      <c r="H38" s="21" t="n"/>
      <c r="I38" s="19" t="n"/>
      <c r="J38" s="22" t="n"/>
      <c r="K38" s="22" t="n"/>
      <c r="L38" s="22" t="n"/>
      <c r="M38" s="23">
        <f>IF(A38="","",IFERROR(J38+K38+L38,0))</f>
        <v/>
      </c>
      <c r="N38" s="25">
        <f>IF(A38="","",IF(I38="Réel","Oui","Non"))</f>
        <v/>
      </c>
      <c r="O38" s="21" t="n"/>
    </row>
    <row r="39">
      <c r="A39" s="19" t="n"/>
      <c r="B39" s="26" t="n"/>
      <c r="C39" s="20">
        <f>IF(B39="","",IFERROR(MONTH(B39),""))</f>
        <v/>
      </c>
      <c r="D39" s="25">
        <f>IFERROR(VLOOKUP(C39,'Paramètres'!$F$5:$G$16,2,FALSE),"")</f>
        <v/>
      </c>
      <c r="E39" s="19" t="n"/>
      <c r="F39" s="21" t="n"/>
      <c r="G39" s="21" t="n"/>
      <c r="H39" s="21" t="n"/>
      <c r="I39" s="19" t="n"/>
      <c r="J39" s="22" t="n"/>
      <c r="K39" s="22" t="n"/>
      <c r="L39" s="22" t="n"/>
      <c r="M39" s="23">
        <f>IF(A39="","",IFERROR(J39+K39+L39,0))</f>
        <v/>
      </c>
      <c r="N39" s="25">
        <f>IF(A39="","",IF(I39="Réel","Oui","Non"))</f>
        <v/>
      </c>
      <c r="O39" s="21" t="n"/>
    </row>
    <row r="40">
      <c r="A40" s="19" t="n"/>
      <c r="B40" s="26" t="n"/>
      <c r="C40" s="20">
        <f>IF(B40="","",IFERROR(MONTH(B40),""))</f>
        <v/>
      </c>
      <c r="D40" s="25">
        <f>IFERROR(VLOOKUP(C40,'Paramètres'!$F$5:$G$16,2,FALSE),"")</f>
        <v/>
      </c>
      <c r="E40" s="19" t="n"/>
      <c r="F40" s="21" t="n"/>
      <c r="G40" s="21" t="n"/>
      <c r="H40" s="21" t="n"/>
      <c r="I40" s="19" t="n"/>
      <c r="J40" s="22" t="n"/>
      <c r="K40" s="22" t="n"/>
      <c r="L40" s="22" t="n"/>
      <c r="M40" s="23">
        <f>IF(A40="","",IFERROR(J40+K40+L40,0))</f>
        <v/>
      </c>
      <c r="N40" s="25">
        <f>IF(A40="","",IF(I40="Réel","Oui","Non"))</f>
        <v/>
      </c>
      <c r="O40" s="21" t="n"/>
    </row>
    <row r="41">
      <c r="A41" s="19" t="n"/>
      <c r="B41" s="26" t="n"/>
      <c r="C41" s="20">
        <f>IF(B41="","",IFERROR(MONTH(B41),""))</f>
        <v/>
      </c>
      <c r="D41" s="25">
        <f>IFERROR(VLOOKUP(C41,'Paramètres'!$F$5:$G$16,2,FALSE),"")</f>
        <v/>
      </c>
      <c r="E41" s="19" t="n"/>
      <c r="F41" s="21" t="n"/>
      <c r="G41" s="21" t="n"/>
      <c r="H41" s="21" t="n"/>
      <c r="I41" s="19" t="n"/>
      <c r="J41" s="22" t="n"/>
      <c r="K41" s="22" t="n"/>
      <c r="L41" s="22" t="n"/>
      <c r="M41" s="23">
        <f>IF(A41="","",IFERROR(J41+K41+L41,0))</f>
        <v/>
      </c>
      <c r="N41" s="25">
        <f>IF(A41="","",IF(I41="Réel","Oui","Non"))</f>
        <v/>
      </c>
      <c r="O41" s="21" t="n"/>
    </row>
    <row r="42">
      <c r="A42" s="19" t="n"/>
      <c r="B42" s="26" t="n"/>
      <c r="C42" s="20">
        <f>IF(B42="","",IFERROR(MONTH(B42),""))</f>
        <v/>
      </c>
      <c r="D42" s="25">
        <f>IFERROR(VLOOKUP(C42,'Paramètres'!$F$5:$G$16,2,FALSE),"")</f>
        <v/>
      </c>
      <c r="E42" s="19" t="n"/>
      <c r="F42" s="21" t="n"/>
      <c r="G42" s="21" t="n"/>
      <c r="H42" s="21" t="n"/>
      <c r="I42" s="19" t="n"/>
      <c r="J42" s="22" t="n"/>
      <c r="K42" s="22" t="n"/>
      <c r="L42" s="22" t="n"/>
      <c r="M42" s="23">
        <f>IF(A42="","",IFERROR(J42+K42+L42,0))</f>
        <v/>
      </c>
      <c r="N42" s="25">
        <f>IF(A42="","",IF(I42="Réel","Oui","Non"))</f>
        <v/>
      </c>
      <c r="O42" s="21" t="n"/>
    </row>
    <row r="43">
      <c r="A43" s="19" t="n"/>
      <c r="B43" s="26" t="n"/>
      <c r="C43" s="20">
        <f>IF(B43="","",IFERROR(MONTH(B43),""))</f>
        <v/>
      </c>
      <c r="D43" s="25">
        <f>IFERROR(VLOOKUP(C43,'Paramètres'!$F$5:$G$16,2,FALSE),"")</f>
        <v/>
      </c>
      <c r="E43" s="19" t="n"/>
      <c r="F43" s="21" t="n"/>
      <c r="G43" s="21" t="n"/>
      <c r="H43" s="21" t="n"/>
      <c r="I43" s="19" t="n"/>
      <c r="J43" s="22" t="n"/>
      <c r="K43" s="22" t="n"/>
      <c r="L43" s="22" t="n"/>
      <c r="M43" s="23">
        <f>IF(A43="","",IFERROR(J43+K43+L43,0))</f>
        <v/>
      </c>
      <c r="N43" s="25">
        <f>IF(A43="","",IF(I43="Réel","Oui","Non"))</f>
        <v/>
      </c>
      <c r="O43" s="21" t="n"/>
    </row>
    <row r="44">
      <c r="A44" s="19" t="n"/>
      <c r="B44" s="26" t="n"/>
      <c r="C44" s="20">
        <f>IF(B44="","",IFERROR(MONTH(B44),""))</f>
        <v/>
      </c>
      <c r="D44" s="25">
        <f>IFERROR(VLOOKUP(C44,'Paramètres'!$F$5:$G$16,2,FALSE),"")</f>
        <v/>
      </c>
      <c r="E44" s="19" t="n"/>
      <c r="F44" s="21" t="n"/>
      <c r="G44" s="21" t="n"/>
      <c r="H44" s="21" t="n"/>
      <c r="I44" s="19" t="n"/>
      <c r="J44" s="22" t="n"/>
      <c r="K44" s="22" t="n"/>
      <c r="L44" s="22" t="n"/>
      <c r="M44" s="23">
        <f>IF(A44="","",IFERROR(J44+K44+L44,0))</f>
        <v/>
      </c>
      <c r="N44" s="25">
        <f>IF(A44="","",IF(I44="Réel","Oui","Non"))</f>
        <v/>
      </c>
      <c r="O44" s="21" t="n"/>
    </row>
    <row r="45">
      <c r="A45" s="19" t="n"/>
      <c r="B45" s="26" t="n"/>
      <c r="C45" s="20">
        <f>IF(B45="","",IFERROR(MONTH(B45),""))</f>
        <v/>
      </c>
      <c r="D45" s="25">
        <f>IFERROR(VLOOKUP(C45,'Paramètres'!$F$5:$G$16,2,FALSE),"")</f>
        <v/>
      </c>
      <c r="E45" s="19" t="n"/>
      <c r="F45" s="21" t="n"/>
      <c r="G45" s="21" t="n"/>
      <c r="H45" s="21" t="n"/>
      <c r="I45" s="19" t="n"/>
      <c r="J45" s="22" t="n"/>
      <c r="K45" s="22" t="n"/>
      <c r="L45" s="22" t="n"/>
      <c r="M45" s="23">
        <f>IF(A45="","",IFERROR(J45+K45+L45,0))</f>
        <v/>
      </c>
      <c r="N45" s="25">
        <f>IF(A45="","",IF(I45="Réel","Oui","Non"))</f>
        <v/>
      </c>
      <c r="O45" s="21" t="n"/>
    </row>
    <row r="46">
      <c r="A46" s="19" t="n"/>
      <c r="B46" s="26" t="n"/>
      <c r="C46" s="20">
        <f>IF(B46="","",IFERROR(MONTH(B46),""))</f>
        <v/>
      </c>
      <c r="D46" s="25">
        <f>IFERROR(VLOOKUP(C46,'Paramètres'!$F$5:$G$16,2,FALSE),"")</f>
        <v/>
      </c>
      <c r="E46" s="19" t="n"/>
      <c r="F46" s="21" t="n"/>
      <c r="G46" s="21" t="n"/>
      <c r="H46" s="21" t="n"/>
      <c r="I46" s="19" t="n"/>
      <c r="J46" s="22" t="n"/>
      <c r="K46" s="22" t="n"/>
      <c r="L46" s="22" t="n"/>
      <c r="M46" s="23">
        <f>IF(A46="","",IFERROR(J46+K46+L46,0))</f>
        <v/>
      </c>
      <c r="N46" s="25">
        <f>IF(A46="","",IF(I46="Réel","Oui","Non"))</f>
        <v/>
      </c>
      <c r="O46" s="21" t="n"/>
    </row>
    <row r="47">
      <c r="A47" s="19" t="n"/>
      <c r="B47" s="26" t="n"/>
      <c r="C47" s="20">
        <f>IF(B47="","",IFERROR(MONTH(B47),""))</f>
        <v/>
      </c>
      <c r="D47" s="25">
        <f>IFERROR(VLOOKUP(C47,'Paramètres'!$F$5:$G$16,2,FALSE),"")</f>
        <v/>
      </c>
      <c r="E47" s="19" t="n"/>
      <c r="F47" s="21" t="n"/>
      <c r="G47" s="21" t="n"/>
      <c r="H47" s="21" t="n"/>
      <c r="I47" s="19" t="n"/>
      <c r="J47" s="22" t="n"/>
      <c r="K47" s="22" t="n"/>
      <c r="L47" s="22" t="n"/>
      <c r="M47" s="23">
        <f>IF(A47="","",IFERROR(J47+K47+L47,0))</f>
        <v/>
      </c>
      <c r="N47" s="25">
        <f>IF(A47="","",IF(I47="Réel","Oui","Non"))</f>
        <v/>
      </c>
      <c r="O47" s="21" t="n"/>
    </row>
    <row r="48">
      <c r="A48" s="19" t="n"/>
      <c r="B48" s="26" t="n"/>
      <c r="C48" s="20">
        <f>IF(B48="","",IFERROR(MONTH(B48),""))</f>
        <v/>
      </c>
      <c r="D48" s="25">
        <f>IFERROR(VLOOKUP(C48,'Paramètres'!$F$5:$G$16,2,FALSE),"")</f>
        <v/>
      </c>
      <c r="E48" s="19" t="n"/>
      <c r="F48" s="21" t="n"/>
      <c r="G48" s="21" t="n"/>
      <c r="H48" s="21" t="n"/>
      <c r="I48" s="19" t="n"/>
      <c r="J48" s="22" t="n"/>
      <c r="K48" s="22" t="n"/>
      <c r="L48" s="22" t="n"/>
      <c r="M48" s="23">
        <f>IF(A48="","",IFERROR(J48+K48+L48,0))</f>
        <v/>
      </c>
      <c r="N48" s="25">
        <f>IF(A48="","",IF(I48="Réel","Oui","Non"))</f>
        <v/>
      </c>
      <c r="O48" s="21" t="n"/>
    </row>
    <row r="49">
      <c r="A49" s="19" t="n"/>
      <c r="B49" s="26" t="n"/>
      <c r="C49" s="20">
        <f>IF(B49="","",IFERROR(MONTH(B49),""))</f>
        <v/>
      </c>
      <c r="D49" s="25">
        <f>IFERROR(VLOOKUP(C49,'Paramètres'!$F$5:$G$16,2,FALSE),"")</f>
        <v/>
      </c>
      <c r="E49" s="19" t="n"/>
      <c r="F49" s="21" t="n"/>
      <c r="G49" s="21" t="n"/>
      <c r="H49" s="21" t="n"/>
      <c r="I49" s="19" t="n"/>
      <c r="J49" s="22" t="n"/>
      <c r="K49" s="22" t="n"/>
      <c r="L49" s="22" t="n"/>
      <c r="M49" s="23">
        <f>IF(A49="","",IFERROR(J49+K49+L49,0))</f>
        <v/>
      </c>
      <c r="N49" s="25">
        <f>IF(A49="","",IF(I49="Réel","Oui","Non"))</f>
        <v/>
      </c>
      <c r="O49" s="21" t="n"/>
    </row>
    <row r="50">
      <c r="A50" s="19" t="n"/>
      <c r="B50" s="26" t="n"/>
      <c r="C50" s="20">
        <f>IF(B50="","",IFERROR(MONTH(B50),""))</f>
        <v/>
      </c>
      <c r="D50" s="25">
        <f>IFERROR(VLOOKUP(C50,'Paramètres'!$F$5:$G$16,2,FALSE),"")</f>
        <v/>
      </c>
      <c r="E50" s="19" t="n"/>
      <c r="F50" s="21" t="n"/>
      <c r="G50" s="21" t="n"/>
      <c r="H50" s="21" t="n"/>
      <c r="I50" s="19" t="n"/>
      <c r="J50" s="22" t="n"/>
      <c r="K50" s="22" t="n"/>
      <c r="L50" s="22" t="n"/>
      <c r="M50" s="23">
        <f>IF(A50="","",IFERROR(J50+K50+L50,0))</f>
        <v/>
      </c>
      <c r="N50" s="25">
        <f>IF(A50="","",IF(I50="Réel","Oui","Non"))</f>
        <v/>
      </c>
      <c r="O50" s="21" t="n"/>
    </row>
    <row r="51">
      <c r="A51" s="19" t="n"/>
      <c r="B51" s="26" t="n"/>
      <c r="C51" s="20">
        <f>IF(B51="","",IFERROR(MONTH(B51),""))</f>
        <v/>
      </c>
      <c r="D51" s="25">
        <f>IFERROR(VLOOKUP(C51,'Paramètres'!$F$5:$G$16,2,FALSE),"")</f>
        <v/>
      </c>
      <c r="E51" s="19" t="n"/>
      <c r="F51" s="21" t="n"/>
      <c r="G51" s="21" t="n"/>
      <c r="H51" s="21" t="n"/>
      <c r="I51" s="19" t="n"/>
      <c r="J51" s="22" t="n"/>
      <c r="K51" s="22" t="n"/>
      <c r="L51" s="22" t="n"/>
      <c r="M51" s="23">
        <f>IF(A51="","",IFERROR(J51+K51+L51,0))</f>
        <v/>
      </c>
      <c r="N51" s="25">
        <f>IF(A51="","",IF(I51="Réel","Oui","Non"))</f>
        <v/>
      </c>
      <c r="O51" s="21" t="n"/>
    </row>
    <row r="52">
      <c r="A52" s="19" t="n"/>
      <c r="B52" s="26" t="n"/>
      <c r="C52" s="20">
        <f>IF(B52="","",IFERROR(MONTH(B52),""))</f>
        <v/>
      </c>
      <c r="D52" s="25">
        <f>IFERROR(VLOOKUP(C52,'Paramètres'!$F$5:$G$16,2,FALSE),"")</f>
        <v/>
      </c>
      <c r="E52" s="19" t="n"/>
      <c r="F52" s="21" t="n"/>
      <c r="G52" s="21" t="n"/>
      <c r="H52" s="21" t="n"/>
      <c r="I52" s="19" t="n"/>
      <c r="J52" s="22" t="n"/>
      <c r="K52" s="22" t="n"/>
      <c r="L52" s="22" t="n"/>
      <c r="M52" s="23">
        <f>IF(A52="","",IFERROR(J52+K52+L52,0))</f>
        <v/>
      </c>
      <c r="N52" s="25">
        <f>IF(A52="","",IF(I52="Réel","Oui","Non"))</f>
        <v/>
      </c>
      <c r="O52" s="21" t="n"/>
    </row>
    <row r="53">
      <c r="A53" s="19" t="n"/>
      <c r="B53" s="26" t="n"/>
      <c r="C53" s="20">
        <f>IF(B53="","",IFERROR(MONTH(B53),""))</f>
        <v/>
      </c>
      <c r="D53" s="25">
        <f>IFERROR(VLOOKUP(C53,'Paramètres'!$F$5:$G$16,2,FALSE),"")</f>
        <v/>
      </c>
      <c r="E53" s="19" t="n"/>
      <c r="F53" s="21" t="n"/>
      <c r="G53" s="21" t="n"/>
      <c r="H53" s="21" t="n"/>
      <c r="I53" s="19" t="n"/>
      <c r="J53" s="22" t="n"/>
      <c r="K53" s="22" t="n"/>
      <c r="L53" s="22" t="n"/>
      <c r="M53" s="23">
        <f>IF(A53="","",IFERROR(J53+K53+L53,0))</f>
        <v/>
      </c>
      <c r="N53" s="25">
        <f>IF(A53="","",IF(I53="Réel","Oui","Non"))</f>
        <v/>
      </c>
      <c r="O53" s="21" t="n"/>
    </row>
    <row r="54">
      <c r="A54" s="19" t="n"/>
      <c r="B54" s="26" t="n"/>
      <c r="C54" s="20">
        <f>IF(B54="","",IFERROR(MONTH(B54),""))</f>
        <v/>
      </c>
      <c r="D54" s="25">
        <f>IFERROR(VLOOKUP(C54,'Paramètres'!$F$5:$G$16,2,FALSE),"")</f>
        <v/>
      </c>
      <c r="E54" s="19" t="n"/>
      <c r="F54" s="21" t="n"/>
      <c r="G54" s="21" t="n"/>
      <c r="H54" s="21" t="n"/>
      <c r="I54" s="19" t="n"/>
      <c r="J54" s="22" t="n"/>
      <c r="K54" s="22" t="n"/>
      <c r="L54" s="22" t="n"/>
      <c r="M54" s="23">
        <f>IF(A54="","",IFERROR(J54+K54+L54,0))</f>
        <v/>
      </c>
      <c r="N54" s="25">
        <f>IF(A54="","",IF(I54="Réel","Oui","Non"))</f>
        <v/>
      </c>
      <c r="O54" s="21" t="n"/>
    </row>
    <row r="55">
      <c r="A55" s="19" t="n"/>
      <c r="B55" s="26" t="n"/>
      <c r="C55" s="20">
        <f>IF(B55="","",IFERROR(MONTH(B55),""))</f>
        <v/>
      </c>
      <c r="D55" s="25">
        <f>IFERROR(VLOOKUP(C55,'Paramètres'!$F$5:$G$16,2,FALSE),"")</f>
        <v/>
      </c>
      <c r="E55" s="19" t="n"/>
      <c r="F55" s="21" t="n"/>
      <c r="G55" s="21" t="n"/>
      <c r="H55" s="21" t="n"/>
      <c r="I55" s="19" t="n"/>
      <c r="J55" s="22" t="n"/>
      <c r="K55" s="22" t="n"/>
      <c r="L55" s="22" t="n"/>
      <c r="M55" s="23">
        <f>IF(A55="","",IFERROR(J55+K55+L55,0))</f>
        <v/>
      </c>
      <c r="N55" s="25">
        <f>IF(A55="","",IF(I55="Réel","Oui","Non"))</f>
        <v/>
      </c>
      <c r="O55" s="21" t="n"/>
    </row>
    <row r="56">
      <c r="A56" s="19" t="n"/>
      <c r="B56" s="26" t="n"/>
      <c r="C56" s="20">
        <f>IF(B56="","",IFERROR(MONTH(B56),""))</f>
        <v/>
      </c>
      <c r="D56" s="25">
        <f>IFERROR(VLOOKUP(C56,'Paramètres'!$F$5:$G$16,2,FALSE),"")</f>
        <v/>
      </c>
      <c r="E56" s="19" t="n"/>
      <c r="F56" s="21" t="n"/>
      <c r="G56" s="21" t="n"/>
      <c r="H56" s="21" t="n"/>
      <c r="I56" s="19" t="n"/>
      <c r="J56" s="22" t="n"/>
      <c r="K56" s="22" t="n"/>
      <c r="L56" s="22" t="n"/>
      <c r="M56" s="23">
        <f>IF(A56="","",IFERROR(J56+K56+L56,0))</f>
        <v/>
      </c>
      <c r="N56" s="25">
        <f>IF(A56="","",IF(I56="Réel","Oui","Non"))</f>
        <v/>
      </c>
      <c r="O56" s="21" t="n"/>
    </row>
    <row r="57">
      <c r="A57" s="19" t="n"/>
      <c r="B57" s="26" t="n"/>
      <c r="C57" s="20">
        <f>IF(B57="","",IFERROR(MONTH(B57),""))</f>
        <v/>
      </c>
      <c r="D57" s="25">
        <f>IFERROR(VLOOKUP(C57,'Paramètres'!$F$5:$G$16,2,FALSE),"")</f>
        <v/>
      </c>
      <c r="E57" s="19" t="n"/>
      <c r="F57" s="21" t="n"/>
      <c r="G57" s="21" t="n"/>
      <c r="H57" s="21" t="n"/>
      <c r="I57" s="19" t="n"/>
      <c r="J57" s="22" t="n"/>
      <c r="K57" s="22" t="n"/>
      <c r="L57" s="22" t="n"/>
      <c r="M57" s="23">
        <f>IF(A57="","",IFERROR(J57+K57+L57,0))</f>
        <v/>
      </c>
      <c r="N57" s="25">
        <f>IF(A57="","",IF(I57="Réel","Oui","Non"))</f>
        <v/>
      </c>
      <c r="O57" s="21" t="n"/>
    </row>
    <row r="58">
      <c r="A58" s="19" t="n"/>
      <c r="B58" s="26" t="n"/>
      <c r="C58" s="20">
        <f>IF(B58="","",IFERROR(MONTH(B58),""))</f>
        <v/>
      </c>
      <c r="D58" s="25">
        <f>IFERROR(VLOOKUP(C58,'Paramètres'!$F$5:$G$16,2,FALSE),"")</f>
        <v/>
      </c>
      <c r="E58" s="19" t="n"/>
      <c r="F58" s="21" t="n"/>
      <c r="G58" s="21" t="n"/>
      <c r="H58" s="21" t="n"/>
      <c r="I58" s="19" t="n"/>
      <c r="J58" s="22" t="n"/>
      <c r="K58" s="22" t="n"/>
      <c r="L58" s="22" t="n"/>
      <c r="M58" s="23">
        <f>IF(A58="","",IFERROR(J58+K58+L58,0))</f>
        <v/>
      </c>
      <c r="N58" s="25">
        <f>IF(A58="","",IF(I58="Réel","Oui","Non"))</f>
        <v/>
      </c>
      <c r="O58" s="21" t="n"/>
    </row>
    <row r="59">
      <c r="A59" s="19" t="n"/>
      <c r="B59" s="26" t="n"/>
      <c r="C59" s="20">
        <f>IF(B59="","",IFERROR(MONTH(B59),""))</f>
        <v/>
      </c>
      <c r="D59" s="25">
        <f>IFERROR(VLOOKUP(C59,'Paramètres'!$F$5:$G$16,2,FALSE),"")</f>
        <v/>
      </c>
      <c r="E59" s="19" t="n"/>
      <c r="F59" s="21" t="n"/>
      <c r="G59" s="21" t="n"/>
      <c r="H59" s="21" t="n"/>
      <c r="I59" s="19" t="n"/>
      <c r="J59" s="22" t="n"/>
      <c r="K59" s="22" t="n"/>
      <c r="L59" s="22" t="n"/>
      <c r="M59" s="23">
        <f>IF(A59="","",IFERROR(J59+K59+L59,0))</f>
        <v/>
      </c>
      <c r="N59" s="25">
        <f>IF(A59="","",IF(I59="Réel","Oui","Non"))</f>
        <v/>
      </c>
      <c r="O59" s="21" t="n"/>
    </row>
    <row r="60">
      <c r="A60" s="19" t="n"/>
      <c r="B60" s="26" t="n"/>
      <c r="C60" s="20">
        <f>IF(B60="","",IFERROR(MONTH(B60),""))</f>
        <v/>
      </c>
      <c r="D60" s="25">
        <f>IFERROR(VLOOKUP(C60,'Paramètres'!$F$5:$G$16,2,FALSE),"")</f>
        <v/>
      </c>
      <c r="E60" s="19" t="n"/>
      <c r="F60" s="21" t="n"/>
      <c r="G60" s="21" t="n"/>
      <c r="H60" s="21" t="n"/>
      <c r="I60" s="19" t="n"/>
      <c r="J60" s="22" t="n"/>
      <c r="K60" s="22" t="n"/>
      <c r="L60" s="22" t="n"/>
      <c r="M60" s="23">
        <f>IF(A60="","",IFERROR(J60+K60+L60,0))</f>
        <v/>
      </c>
      <c r="N60" s="25">
        <f>IF(A60="","",IF(I60="Réel","Oui","Non"))</f>
        <v/>
      </c>
      <c r="O60" s="21" t="n"/>
    </row>
    <row r="61">
      <c r="A61" s="19" t="n"/>
      <c r="B61" s="26" t="n"/>
      <c r="C61" s="20">
        <f>IF(B61="","",IFERROR(MONTH(B61),""))</f>
        <v/>
      </c>
      <c r="D61" s="25">
        <f>IFERROR(VLOOKUP(C61,'Paramètres'!$F$5:$G$16,2,FALSE),"")</f>
        <v/>
      </c>
      <c r="E61" s="19" t="n"/>
      <c r="F61" s="21" t="n"/>
      <c r="G61" s="21" t="n"/>
      <c r="H61" s="21" t="n"/>
      <c r="I61" s="19" t="n"/>
      <c r="J61" s="22" t="n"/>
      <c r="K61" s="22" t="n"/>
      <c r="L61" s="22" t="n"/>
      <c r="M61" s="23">
        <f>IF(A61="","",IFERROR(J61+K61+L61,0))</f>
        <v/>
      </c>
      <c r="N61" s="25">
        <f>IF(A61="","",IF(I61="Réel","Oui","Non"))</f>
        <v/>
      </c>
      <c r="O61" s="21" t="n"/>
    </row>
    <row r="62">
      <c r="A62" s="19" t="n"/>
      <c r="B62" s="26" t="n"/>
      <c r="C62" s="20">
        <f>IF(B62="","",IFERROR(MONTH(B62),""))</f>
        <v/>
      </c>
      <c r="D62" s="25">
        <f>IFERROR(VLOOKUP(C62,'Paramètres'!$F$5:$G$16,2,FALSE),"")</f>
        <v/>
      </c>
      <c r="E62" s="19" t="n"/>
      <c r="F62" s="21" t="n"/>
      <c r="G62" s="21" t="n"/>
      <c r="H62" s="21" t="n"/>
      <c r="I62" s="19" t="n"/>
      <c r="J62" s="22" t="n"/>
      <c r="K62" s="22" t="n"/>
      <c r="L62" s="22" t="n"/>
      <c r="M62" s="23">
        <f>IF(A62="","",IFERROR(J62+K62+L62,0))</f>
        <v/>
      </c>
      <c r="N62" s="25">
        <f>IF(A62="","",IF(I62="Réel","Oui","Non"))</f>
        <v/>
      </c>
      <c r="O62" s="21" t="n"/>
    </row>
    <row r="63">
      <c r="A63" s="19" t="n"/>
      <c r="B63" s="26" t="n"/>
      <c r="C63" s="20">
        <f>IF(B63="","",IFERROR(MONTH(B63),""))</f>
        <v/>
      </c>
      <c r="D63" s="25">
        <f>IFERROR(VLOOKUP(C63,'Paramètres'!$F$5:$G$16,2,FALSE),"")</f>
        <v/>
      </c>
      <c r="E63" s="19" t="n"/>
      <c r="F63" s="21" t="n"/>
      <c r="G63" s="21" t="n"/>
      <c r="H63" s="21" t="n"/>
      <c r="I63" s="19" t="n"/>
      <c r="J63" s="22" t="n"/>
      <c r="K63" s="22" t="n"/>
      <c r="L63" s="22" t="n"/>
      <c r="M63" s="23">
        <f>IF(A63="","",IFERROR(J63+K63+L63,0))</f>
        <v/>
      </c>
      <c r="N63" s="25">
        <f>IF(A63="","",IF(I63="Réel","Oui","Non"))</f>
        <v/>
      </c>
      <c r="O63" s="21" t="n"/>
    </row>
    <row r="64">
      <c r="A64" s="19" t="n"/>
      <c r="B64" s="26" t="n"/>
      <c r="C64" s="20">
        <f>IF(B64="","",IFERROR(MONTH(B64),""))</f>
        <v/>
      </c>
      <c r="D64" s="25">
        <f>IFERROR(VLOOKUP(C64,'Paramètres'!$F$5:$G$16,2,FALSE),"")</f>
        <v/>
      </c>
      <c r="E64" s="19" t="n"/>
      <c r="F64" s="21" t="n"/>
      <c r="G64" s="21" t="n"/>
      <c r="H64" s="21" t="n"/>
      <c r="I64" s="19" t="n"/>
      <c r="J64" s="22" t="n"/>
      <c r="K64" s="22" t="n"/>
      <c r="L64" s="22" t="n"/>
      <c r="M64" s="23">
        <f>IF(A64="","",IFERROR(J64+K64+L64,0))</f>
        <v/>
      </c>
      <c r="N64" s="25">
        <f>IF(A64="","",IF(I64="Réel","Oui","Non"))</f>
        <v/>
      </c>
      <c r="O64" s="21" t="n"/>
    </row>
    <row r="65">
      <c r="A65" s="19" t="n"/>
      <c r="B65" s="26" t="n"/>
      <c r="C65" s="20">
        <f>IF(B65="","",IFERROR(MONTH(B65),""))</f>
        <v/>
      </c>
      <c r="D65" s="25">
        <f>IFERROR(VLOOKUP(C65,'Paramètres'!$F$5:$G$16,2,FALSE),"")</f>
        <v/>
      </c>
      <c r="E65" s="19" t="n"/>
      <c r="F65" s="21" t="n"/>
      <c r="G65" s="21" t="n"/>
      <c r="H65" s="21" t="n"/>
      <c r="I65" s="19" t="n"/>
      <c r="J65" s="22" t="n"/>
      <c r="K65" s="22" t="n"/>
      <c r="L65" s="22" t="n"/>
      <c r="M65" s="23">
        <f>IF(A65="","",IFERROR(J65+K65+L65,0))</f>
        <v/>
      </c>
      <c r="N65" s="25">
        <f>IF(A65="","",IF(I65="Réel","Oui","Non"))</f>
        <v/>
      </c>
      <c r="O65" s="21" t="n"/>
    </row>
    <row r="66">
      <c r="A66" s="19" t="n"/>
      <c r="B66" s="26" t="n"/>
      <c r="C66" s="20">
        <f>IF(B66="","",IFERROR(MONTH(B66),""))</f>
        <v/>
      </c>
      <c r="D66" s="25">
        <f>IFERROR(VLOOKUP(C66,'Paramètres'!$F$5:$G$16,2,FALSE),"")</f>
        <v/>
      </c>
      <c r="E66" s="19" t="n"/>
      <c r="F66" s="21" t="n"/>
      <c r="G66" s="21" t="n"/>
      <c r="H66" s="21" t="n"/>
      <c r="I66" s="19" t="n"/>
      <c r="J66" s="22" t="n"/>
      <c r="K66" s="22" t="n"/>
      <c r="L66" s="22" t="n"/>
      <c r="M66" s="23">
        <f>IF(A66="","",IFERROR(J66+K66+L66,0))</f>
        <v/>
      </c>
      <c r="N66" s="25">
        <f>IF(A66="","",IF(I66="Réel","Oui","Non"))</f>
        <v/>
      </c>
      <c r="O66" s="21" t="n"/>
    </row>
    <row r="67">
      <c r="A67" s="19" t="n"/>
      <c r="B67" s="26" t="n"/>
      <c r="C67" s="20">
        <f>IF(B67="","",IFERROR(MONTH(B67),""))</f>
        <v/>
      </c>
      <c r="D67" s="25">
        <f>IFERROR(VLOOKUP(C67,'Paramètres'!$F$5:$G$16,2,FALSE),"")</f>
        <v/>
      </c>
      <c r="E67" s="19" t="n"/>
      <c r="F67" s="21" t="n"/>
      <c r="G67" s="21" t="n"/>
      <c r="H67" s="21" t="n"/>
      <c r="I67" s="19" t="n"/>
      <c r="J67" s="22" t="n"/>
      <c r="K67" s="22" t="n"/>
      <c r="L67" s="22" t="n"/>
      <c r="M67" s="23">
        <f>IF(A67="","",IFERROR(J67+K67+L67,0))</f>
        <v/>
      </c>
      <c r="N67" s="25">
        <f>IF(A67="","",IF(I67="Réel","Oui","Non"))</f>
        <v/>
      </c>
      <c r="O67" s="21" t="n"/>
    </row>
    <row r="68">
      <c r="A68" s="19" t="n"/>
      <c r="B68" s="26" t="n"/>
      <c r="C68" s="20">
        <f>IF(B68="","",IFERROR(MONTH(B68),""))</f>
        <v/>
      </c>
      <c r="D68" s="25">
        <f>IFERROR(VLOOKUP(C68,'Paramètres'!$F$5:$G$16,2,FALSE),"")</f>
        <v/>
      </c>
      <c r="E68" s="19" t="n"/>
      <c r="F68" s="21" t="n"/>
      <c r="G68" s="21" t="n"/>
      <c r="H68" s="21" t="n"/>
      <c r="I68" s="19" t="n"/>
      <c r="J68" s="22" t="n"/>
      <c r="K68" s="22" t="n"/>
      <c r="L68" s="22" t="n"/>
      <c r="M68" s="23">
        <f>IF(A68="","",IFERROR(J68+K68+L68,0))</f>
        <v/>
      </c>
      <c r="N68" s="25">
        <f>IF(A68="","",IF(I68="Réel","Oui","Non"))</f>
        <v/>
      </c>
      <c r="O68" s="21" t="n"/>
    </row>
    <row r="69">
      <c r="A69" s="19" t="n"/>
      <c r="B69" s="26" t="n"/>
      <c r="C69" s="20">
        <f>IF(B69="","",IFERROR(MONTH(B69),""))</f>
        <v/>
      </c>
      <c r="D69" s="25">
        <f>IFERROR(VLOOKUP(C69,'Paramètres'!$F$5:$G$16,2,FALSE),"")</f>
        <v/>
      </c>
      <c r="E69" s="19" t="n"/>
      <c r="F69" s="21" t="n"/>
      <c r="G69" s="21" t="n"/>
      <c r="H69" s="21" t="n"/>
      <c r="I69" s="19" t="n"/>
      <c r="J69" s="22" t="n"/>
      <c r="K69" s="22" t="n"/>
      <c r="L69" s="22" t="n"/>
      <c r="M69" s="23">
        <f>IF(A69="","",IFERROR(J69+K69+L69,0))</f>
        <v/>
      </c>
      <c r="N69" s="25">
        <f>IF(A69="","",IF(I69="Réel","Oui","Non"))</f>
        <v/>
      </c>
      <c r="O69" s="21" t="n"/>
    </row>
    <row r="70">
      <c r="A70" s="19" t="n"/>
      <c r="B70" s="26" t="n"/>
      <c r="C70" s="20">
        <f>IF(B70="","",IFERROR(MONTH(B70),""))</f>
        <v/>
      </c>
      <c r="D70" s="25">
        <f>IFERROR(VLOOKUP(C70,'Paramètres'!$F$5:$G$16,2,FALSE),"")</f>
        <v/>
      </c>
      <c r="E70" s="19" t="n"/>
      <c r="F70" s="21" t="n"/>
      <c r="G70" s="21" t="n"/>
      <c r="H70" s="21" t="n"/>
      <c r="I70" s="19" t="n"/>
      <c r="J70" s="22" t="n"/>
      <c r="K70" s="22" t="n"/>
      <c r="L70" s="22" t="n"/>
      <c r="M70" s="23">
        <f>IF(A70="","",IFERROR(J70+K70+L70,0))</f>
        <v/>
      </c>
      <c r="N70" s="25">
        <f>IF(A70="","",IF(I70="Réel","Oui","Non"))</f>
        <v/>
      </c>
      <c r="O70" s="21" t="n"/>
    </row>
    <row r="71">
      <c r="A71" s="19" t="n"/>
      <c r="B71" s="26" t="n"/>
      <c r="C71" s="20">
        <f>IF(B71="","",IFERROR(MONTH(B71),""))</f>
        <v/>
      </c>
      <c r="D71" s="25">
        <f>IFERROR(VLOOKUP(C71,'Paramètres'!$F$5:$G$16,2,FALSE),"")</f>
        <v/>
      </c>
      <c r="E71" s="19" t="n"/>
      <c r="F71" s="21" t="n"/>
      <c r="G71" s="21" t="n"/>
      <c r="H71" s="21" t="n"/>
      <c r="I71" s="19" t="n"/>
      <c r="J71" s="22" t="n"/>
      <c r="K71" s="22" t="n"/>
      <c r="L71" s="22" t="n"/>
      <c r="M71" s="23">
        <f>IF(A71="","",IFERROR(J71+K71+L71,0))</f>
        <v/>
      </c>
      <c r="N71" s="25">
        <f>IF(A71="","",IF(I71="Réel","Oui","Non"))</f>
        <v/>
      </c>
      <c r="O71" s="21" t="n"/>
    </row>
    <row r="72">
      <c r="A72" s="19" t="n"/>
      <c r="B72" s="26" t="n"/>
      <c r="C72" s="20">
        <f>IF(B72="","",IFERROR(MONTH(B72),""))</f>
        <v/>
      </c>
      <c r="D72" s="25">
        <f>IFERROR(VLOOKUP(C72,'Paramètres'!$F$5:$G$16,2,FALSE),"")</f>
        <v/>
      </c>
      <c r="E72" s="19" t="n"/>
      <c r="F72" s="21" t="n"/>
      <c r="G72" s="21" t="n"/>
      <c r="H72" s="21" t="n"/>
      <c r="I72" s="19" t="n"/>
      <c r="J72" s="22" t="n"/>
      <c r="K72" s="22" t="n"/>
      <c r="L72" s="22" t="n"/>
      <c r="M72" s="23">
        <f>IF(A72="","",IFERROR(J72+K72+L72,0))</f>
        <v/>
      </c>
      <c r="N72" s="25">
        <f>IF(A72="","",IF(I72="Réel","Oui","Non"))</f>
        <v/>
      </c>
      <c r="O72" s="21" t="n"/>
    </row>
    <row r="73">
      <c r="A73" s="19" t="n"/>
      <c r="B73" s="26" t="n"/>
      <c r="C73" s="20">
        <f>IF(B73="","",IFERROR(MONTH(B73),""))</f>
        <v/>
      </c>
      <c r="D73" s="25">
        <f>IFERROR(VLOOKUP(C73,'Paramètres'!$F$5:$G$16,2,FALSE),"")</f>
        <v/>
      </c>
      <c r="E73" s="19" t="n"/>
      <c r="F73" s="21" t="n"/>
      <c r="G73" s="21" t="n"/>
      <c r="H73" s="21" t="n"/>
      <c r="I73" s="19" t="n"/>
      <c r="J73" s="22" t="n"/>
      <c r="K73" s="22" t="n"/>
      <c r="L73" s="22" t="n"/>
      <c r="M73" s="23">
        <f>IF(A73="","",IFERROR(J73+K73+L73,0))</f>
        <v/>
      </c>
      <c r="N73" s="25">
        <f>IF(A73="","",IF(I73="Réel","Oui","Non"))</f>
        <v/>
      </c>
      <c r="O73" s="21" t="n"/>
    </row>
    <row r="74">
      <c r="A74" s="19" t="n"/>
      <c r="B74" s="26" t="n"/>
      <c r="C74" s="20">
        <f>IF(B74="","",IFERROR(MONTH(B74),""))</f>
        <v/>
      </c>
      <c r="D74" s="25">
        <f>IFERROR(VLOOKUP(C74,'Paramètres'!$F$5:$G$16,2,FALSE),"")</f>
        <v/>
      </c>
      <c r="E74" s="19" t="n"/>
      <c r="F74" s="21" t="n"/>
      <c r="G74" s="21" t="n"/>
      <c r="H74" s="21" t="n"/>
      <c r="I74" s="19" t="n"/>
      <c r="J74" s="22" t="n"/>
      <c r="K74" s="22" t="n"/>
      <c r="L74" s="22" t="n"/>
      <c r="M74" s="23">
        <f>IF(A74="","",IFERROR(J74+K74+L74,0))</f>
        <v/>
      </c>
      <c r="N74" s="25">
        <f>IF(A74="","",IF(I74="Réel","Oui","Non"))</f>
        <v/>
      </c>
      <c r="O74" s="21" t="n"/>
    </row>
    <row r="75">
      <c r="A75" s="19" t="n"/>
      <c r="B75" s="26" t="n"/>
      <c r="C75" s="20">
        <f>IF(B75="","",IFERROR(MONTH(B75),""))</f>
        <v/>
      </c>
      <c r="D75" s="25">
        <f>IFERROR(VLOOKUP(C75,'Paramètres'!$F$5:$G$16,2,FALSE),"")</f>
        <v/>
      </c>
      <c r="E75" s="19" t="n"/>
      <c r="F75" s="21" t="n"/>
      <c r="G75" s="21" t="n"/>
      <c r="H75" s="21" t="n"/>
      <c r="I75" s="19" t="n"/>
      <c r="J75" s="22" t="n"/>
      <c r="K75" s="22" t="n"/>
      <c r="L75" s="22" t="n"/>
      <c r="M75" s="23">
        <f>IF(A75="","",IFERROR(J75+K75+L75,0))</f>
        <v/>
      </c>
      <c r="N75" s="25">
        <f>IF(A75="","",IF(I75="Réel","Oui","Non"))</f>
        <v/>
      </c>
      <c r="O75" s="21" t="n"/>
    </row>
    <row r="76">
      <c r="A76" s="19" t="n"/>
      <c r="B76" s="26" t="n"/>
      <c r="C76" s="20">
        <f>IF(B76="","",IFERROR(MONTH(B76),""))</f>
        <v/>
      </c>
      <c r="D76" s="25">
        <f>IFERROR(VLOOKUP(C76,'Paramètres'!$F$5:$G$16,2,FALSE),"")</f>
        <v/>
      </c>
      <c r="E76" s="19" t="n"/>
      <c r="F76" s="21" t="n"/>
      <c r="G76" s="21" t="n"/>
      <c r="H76" s="21" t="n"/>
      <c r="I76" s="19" t="n"/>
      <c r="J76" s="22" t="n"/>
      <c r="K76" s="22" t="n"/>
      <c r="L76" s="22" t="n"/>
      <c r="M76" s="23">
        <f>IF(A76="","",IFERROR(J76+K76+L76,0))</f>
        <v/>
      </c>
      <c r="N76" s="25">
        <f>IF(A76="","",IF(I76="Réel","Oui","Non"))</f>
        <v/>
      </c>
      <c r="O76" s="21" t="n"/>
    </row>
    <row r="77">
      <c r="A77" s="19" t="n"/>
      <c r="B77" s="26" t="n"/>
      <c r="C77" s="20">
        <f>IF(B77="","",IFERROR(MONTH(B77),""))</f>
        <v/>
      </c>
      <c r="D77" s="25">
        <f>IFERROR(VLOOKUP(C77,'Paramètres'!$F$5:$G$16,2,FALSE),"")</f>
        <v/>
      </c>
      <c r="E77" s="19" t="n"/>
      <c r="F77" s="21" t="n"/>
      <c r="G77" s="21" t="n"/>
      <c r="H77" s="21" t="n"/>
      <c r="I77" s="19" t="n"/>
      <c r="J77" s="22" t="n"/>
      <c r="K77" s="22" t="n"/>
      <c r="L77" s="22" t="n"/>
      <c r="M77" s="23">
        <f>IF(A77="","",IFERROR(J77+K77+L77,0))</f>
        <v/>
      </c>
      <c r="N77" s="25">
        <f>IF(A77="","",IF(I77="Réel","Oui","Non"))</f>
        <v/>
      </c>
      <c r="O77" s="21" t="n"/>
    </row>
    <row r="78">
      <c r="A78" s="19" t="n"/>
      <c r="B78" s="26" t="n"/>
      <c r="C78" s="20">
        <f>IF(B78="","",IFERROR(MONTH(B78),""))</f>
        <v/>
      </c>
      <c r="D78" s="25">
        <f>IFERROR(VLOOKUP(C78,'Paramètres'!$F$5:$G$16,2,FALSE),"")</f>
        <v/>
      </c>
      <c r="E78" s="19" t="n"/>
      <c r="F78" s="21" t="n"/>
      <c r="G78" s="21" t="n"/>
      <c r="H78" s="21" t="n"/>
      <c r="I78" s="19" t="n"/>
      <c r="J78" s="22" t="n"/>
      <c r="K78" s="22" t="n"/>
      <c r="L78" s="22" t="n"/>
      <c r="M78" s="23">
        <f>IF(A78="","",IFERROR(J78+K78+L78,0))</f>
        <v/>
      </c>
      <c r="N78" s="25">
        <f>IF(A78="","",IF(I78="Réel","Oui","Non"))</f>
        <v/>
      </c>
      <c r="O78" s="21" t="n"/>
    </row>
    <row r="79">
      <c r="A79" s="19" t="n"/>
      <c r="B79" s="26" t="n"/>
      <c r="C79" s="20">
        <f>IF(B79="","",IFERROR(MONTH(B79),""))</f>
        <v/>
      </c>
      <c r="D79" s="25">
        <f>IFERROR(VLOOKUP(C79,'Paramètres'!$F$5:$G$16,2,FALSE),"")</f>
        <v/>
      </c>
      <c r="E79" s="19" t="n"/>
      <c r="F79" s="21" t="n"/>
      <c r="G79" s="21" t="n"/>
      <c r="H79" s="21" t="n"/>
      <c r="I79" s="19" t="n"/>
      <c r="J79" s="22" t="n"/>
      <c r="K79" s="22" t="n"/>
      <c r="L79" s="22" t="n"/>
      <c r="M79" s="23">
        <f>IF(A79="","",IFERROR(J79+K79+L79,0))</f>
        <v/>
      </c>
      <c r="N79" s="25">
        <f>IF(A79="","",IF(I79="Réel","Oui","Non"))</f>
        <v/>
      </c>
      <c r="O79" s="21" t="n"/>
    </row>
    <row r="80">
      <c r="A80" s="19" t="n"/>
      <c r="B80" s="26" t="n"/>
      <c r="C80" s="20">
        <f>IF(B80="","",IFERROR(MONTH(B80),""))</f>
        <v/>
      </c>
      <c r="D80" s="25">
        <f>IFERROR(VLOOKUP(C80,'Paramètres'!$F$5:$G$16,2,FALSE),"")</f>
        <v/>
      </c>
      <c r="E80" s="19" t="n"/>
      <c r="F80" s="21" t="n"/>
      <c r="G80" s="21" t="n"/>
      <c r="H80" s="21" t="n"/>
      <c r="I80" s="19" t="n"/>
      <c r="J80" s="22" t="n"/>
      <c r="K80" s="22" t="n"/>
      <c r="L80" s="22" t="n"/>
      <c r="M80" s="23">
        <f>IF(A80="","",IFERROR(J80+K80+L80,0))</f>
        <v/>
      </c>
      <c r="N80" s="25">
        <f>IF(A80="","",IF(I80="Réel","Oui","Non"))</f>
        <v/>
      </c>
      <c r="O80" s="21" t="n"/>
    </row>
    <row r="81">
      <c r="A81" s="19" t="n"/>
      <c r="B81" s="26" t="n"/>
      <c r="C81" s="20">
        <f>IF(B81="","",IFERROR(MONTH(B81),""))</f>
        <v/>
      </c>
      <c r="D81" s="25">
        <f>IFERROR(VLOOKUP(C81,'Paramètres'!$F$5:$G$16,2,FALSE),"")</f>
        <v/>
      </c>
      <c r="E81" s="19" t="n"/>
      <c r="F81" s="21" t="n"/>
      <c r="G81" s="21" t="n"/>
      <c r="H81" s="21" t="n"/>
      <c r="I81" s="19" t="n"/>
      <c r="J81" s="22" t="n"/>
      <c r="K81" s="22" t="n"/>
      <c r="L81" s="22" t="n"/>
      <c r="M81" s="23">
        <f>IF(A81="","",IFERROR(J81+K81+L81,0))</f>
        <v/>
      </c>
      <c r="N81" s="25">
        <f>IF(A81="","",IF(I81="Réel","Oui","Non"))</f>
        <v/>
      </c>
      <c r="O81" s="21" t="n"/>
    </row>
    <row r="82">
      <c r="A82" s="19" t="n"/>
      <c r="B82" s="26" t="n"/>
      <c r="C82" s="20">
        <f>IF(B82="","",IFERROR(MONTH(B82),""))</f>
        <v/>
      </c>
      <c r="D82" s="25">
        <f>IFERROR(VLOOKUP(C82,'Paramètres'!$F$5:$G$16,2,FALSE),"")</f>
        <v/>
      </c>
      <c r="E82" s="19" t="n"/>
      <c r="F82" s="21" t="n"/>
      <c r="G82" s="21" t="n"/>
      <c r="H82" s="21" t="n"/>
      <c r="I82" s="19" t="n"/>
      <c r="J82" s="22" t="n"/>
      <c r="K82" s="22" t="n"/>
      <c r="L82" s="22" t="n"/>
      <c r="M82" s="23">
        <f>IF(A82="","",IFERROR(J82+K82+L82,0))</f>
        <v/>
      </c>
      <c r="N82" s="25">
        <f>IF(A82="","",IF(I82="Réel","Oui","Non"))</f>
        <v/>
      </c>
      <c r="O82" s="21" t="n"/>
    </row>
    <row r="83">
      <c r="A83" s="19" t="n"/>
      <c r="B83" s="26" t="n"/>
      <c r="C83" s="20">
        <f>IF(B83="","",IFERROR(MONTH(B83),""))</f>
        <v/>
      </c>
      <c r="D83" s="25">
        <f>IFERROR(VLOOKUP(C83,'Paramètres'!$F$5:$G$16,2,FALSE),"")</f>
        <v/>
      </c>
      <c r="E83" s="19" t="n"/>
      <c r="F83" s="21" t="n"/>
      <c r="G83" s="21" t="n"/>
      <c r="H83" s="21" t="n"/>
      <c r="I83" s="19" t="n"/>
      <c r="J83" s="22" t="n"/>
      <c r="K83" s="22" t="n"/>
      <c r="L83" s="22" t="n"/>
      <c r="M83" s="23">
        <f>IF(A83="","",IFERROR(J83+K83+L83,0))</f>
        <v/>
      </c>
      <c r="N83" s="25">
        <f>IF(A83="","",IF(I83="Réel","Oui","Non"))</f>
        <v/>
      </c>
      <c r="O83" s="21" t="n"/>
    </row>
    <row r="84">
      <c r="A84" s="19" t="n"/>
      <c r="B84" s="26" t="n"/>
      <c r="C84" s="20">
        <f>IF(B84="","",IFERROR(MONTH(B84),""))</f>
        <v/>
      </c>
      <c r="D84" s="25">
        <f>IFERROR(VLOOKUP(C84,'Paramètres'!$F$5:$G$16,2,FALSE),"")</f>
        <v/>
      </c>
      <c r="E84" s="19" t="n"/>
      <c r="F84" s="21" t="n"/>
      <c r="G84" s="21" t="n"/>
      <c r="H84" s="21" t="n"/>
      <c r="I84" s="19" t="n"/>
      <c r="J84" s="22" t="n"/>
      <c r="K84" s="22" t="n"/>
      <c r="L84" s="22" t="n"/>
      <c r="M84" s="23">
        <f>IF(A84="","",IFERROR(J84+K84+L84,0))</f>
        <v/>
      </c>
      <c r="N84" s="25">
        <f>IF(A84="","",IF(I84="Réel","Oui","Non"))</f>
        <v/>
      </c>
      <c r="O84" s="21" t="n"/>
    </row>
    <row r="85">
      <c r="A85" s="19" t="n"/>
      <c r="B85" s="26" t="n"/>
      <c r="C85" s="20">
        <f>IF(B85="","",IFERROR(MONTH(B85),""))</f>
        <v/>
      </c>
      <c r="D85" s="25">
        <f>IFERROR(VLOOKUP(C85,'Paramètres'!$F$5:$G$16,2,FALSE),"")</f>
        <v/>
      </c>
      <c r="E85" s="19" t="n"/>
      <c r="F85" s="21" t="n"/>
      <c r="G85" s="21" t="n"/>
      <c r="H85" s="21" t="n"/>
      <c r="I85" s="19" t="n"/>
      <c r="J85" s="22" t="n"/>
      <c r="K85" s="22" t="n"/>
      <c r="L85" s="22" t="n"/>
      <c r="M85" s="23">
        <f>IF(A85="","",IFERROR(J85+K85+L85,0))</f>
        <v/>
      </c>
      <c r="N85" s="25">
        <f>IF(A85="","",IF(I85="Réel","Oui","Non"))</f>
        <v/>
      </c>
      <c r="O85" s="21" t="n"/>
    </row>
    <row r="86">
      <c r="A86" s="19" t="n"/>
      <c r="B86" s="26" t="n"/>
      <c r="C86" s="20">
        <f>IF(B86="","",IFERROR(MONTH(B86),""))</f>
        <v/>
      </c>
      <c r="D86" s="25">
        <f>IFERROR(VLOOKUP(C86,'Paramètres'!$F$5:$G$16,2,FALSE),"")</f>
        <v/>
      </c>
      <c r="E86" s="19" t="n"/>
      <c r="F86" s="21" t="n"/>
      <c r="G86" s="21" t="n"/>
      <c r="H86" s="21" t="n"/>
      <c r="I86" s="19" t="n"/>
      <c r="J86" s="22" t="n"/>
      <c r="K86" s="22" t="n"/>
      <c r="L86" s="22" t="n"/>
      <c r="M86" s="23">
        <f>IF(A86="","",IFERROR(J86+K86+L86,0))</f>
        <v/>
      </c>
      <c r="N86" s="25">
        <f>IF(A86="","",IF(I86="Réel","Oui","Non"))</f>
        <v/>
      </c>
      <c r="O86" s="21" t="n"/>
    </row>
    <row r="87">
      <c r="A87" s="19" t="n"/>
      <c r="B87" s="26" t="n"/>
      <c r="C87" s="20">
        <f>IF(B87="","",IFERROR(MONTH(B87),""))</f>
        <v/>
      </c>
      <c r="D87" s="25">
        <f>IFERROR(VLOOKUP(C87,'Paramètres'!$F$5:$G$16,2,FALSE),"")</f>
        <v/>
      </c>
      <c r="E87" s="19" t="n"/>
      <c r="F87" s="21" t="n"/>
      <c r="G87" s="21" t="n"/>
      <c r="H87" s="21" t="n"/>
      <c r="I87" s="19" t="n"/>
      <c r="J87" s="22" t="n"/>
      <c r="K87" s="22" t="n"/>
      <c r="L87" s="22" t="n"/>
      <c r="M87" s="23">
        <f>IF(A87="","",IFERROR(J87+K87+L87,0))</f>
        <v/>
      </c>
      <c r="N87" s="25">
        <f>IF(A87="","",IF(I87="Réel","Oui","Non"))</f>
        <v/>
      </c>
      <c r="O87" s="21" t="n"/>
    </row>
    <row r="88">
      <c r="A88" s="19" t="n"/>
      <c r="B88" s="26" t="n"/>
      <c r="C88" s="20">
        <f>IF(B88="","",IFERROR(MONTH(B88),""))</f>
        <v/>
      </c>
      <c r="D88" s="25">
        <f>IFERROR(VLOOKUP(C88,'Paramètres'!$F$5:$G$16,2,FALSE),"")</f>
        <v/>
      </c>
      <c r="E88" s="19" t="n"/>
      <c r="F88" s="21" t="n"/>
      <c r="G88" s="21" t="n"/>
      <c r="H88" s="21" t="n"/>
      <c r="I88" s="19" t="n"/>
      <c r="J88" s="22" t="n"/>
      <c r="K88" s="22" t="n"/>
      <c r="L88" s="22" t="n"/>
      <c r="M88" s="23">
        <f>IF(A88="","",IFERROR(J88+K88+L88,0))</f>
        <v/>
      </c>
      <c r="N88" s="25">
        <f>IF(A88="","",IF(I88="Réel","Oui","Non"))</f>
        <v/>
      </c>
      <c r="O88" s="21" t="n"/>
    </row>
    <row r="89">
      <c r="A89" s="19" t="n"/>
      <c r="B89" s="26" t="n"/>
      <c r="C89" s="20">
        <f>IF(B89="","",IFERROR(MONTH(B89),""))</f>
        <v/>
      </c>
      <c r="D89" s="25">
        <f>IFERROR(VLOOKUP(C89,'Paramètres'!$F$5:$G$16,2,FALSE),"")</f>
        <v/>
      </c>
      <c r="E89" s="19" t="n"/>
      <c r="F89" s="21" t="n"/>
      <c r="G89" s="21" t="n"/>
      <c r="H89" s="21" t="n"/>
      <c r="I89" s="19" t="n"/>
      <c r="J89" s="22" t="n"/>
      <c r="K89" s="22" t="n"/>
      <c r="L89" s="22" t="n"/>
      <c r="M89" s="23">
        <f>IF(A89="","",IFERROR(J89+K89+L89,0))</f>
        <v/>
      </c>
      <c r="N89" s="25">
        <f>IF(A89="","",IF(I89="Réel","Oui","Non"))</f>
        <v/>
      </c>
      <c r="O89" s="21" t="n"/>
    </row>
    <row r="90">
      <c r="A90" s="19" t="n"/>
      <c r="B90" s="26" t="n"/>
      <c r="C90" s="20">
        <f>IF(B90="","",IFERROR(MONTH(B90),""))</f>
        <v/>
      </c>
      <c r="D90" s="25">
        <f>IFERROR(VLOOKUP(C90,'Paramètres'!$F$5:$G$16,2,FALSE),"")</f>
        <v/>
      </c>
      <c r="E90" s="19" t="n"/>
      <c r="F90" s="21" t="n"/>
      <c r="G90" s="21" t="n"/>
      <c r="H90" s="21" t="n"/>
      <c r="I90" s="19" t="n"/>
      <c r="J90" s="22" t="n"/>
      <c r="K90" s="22" t="n"/>
      <c r="L90" s="22" t="n"/>
      <c r="M90" s="23">
        <f>IF(A90="","",IFERROR(J90+K90+L90,0))</f>
        <v/>
      </c>
      <c r="N90" s="25">
        <f>IF(A90="","",IF(I90="Réel","Oui","Non"))</f>
        <v/>
      </c>
      <c r="O90" s="21" t="n"/>
    </row>
    <row r="91">
      <c r="A91" s="19" t="n"/>
      <c r="B91" s="26" t="n"/>
      <c r="C91" s="20">
        <f>IF(B91="","",IFERROR(MONTH(B91),""))</f>
        <v/>
      </c>
      <c r="D91" s="25">
        <f>IFERROR(VLOOKUP(C91,'Paramètres'!$F$5:$G$16,2,FALSE),"")</f>
        <v/>
      </c>
      <c r="E91" s="19" t="n"/>
      <c r="F91" s="21" t="n"/>
      <c r="G91" s="21" t="n"/>
      <c r="H91" s="21" t="n"/>
      <c r="I91" s="19" t="n"/>
      <c r="J91" s="22" t="n"/>
      <c r="K91" s="22" t="n"/>
      <c r="L91" s="22" t="n"/>
      <c r="M91" s="23">
        <f>IF(A91="","",IFERROR(J91+K91+L91,0))</f>
        <v/>
      </c>
      <c r="N91" s="25">
        <f>IF(A91="","",IF(I91="Réel","Oui","Non"))</f>
        <v/>
      </c>
      <c r="O91" s="21" t="n"/>
    </row>
    <row r="92">
      <c r="A92" s="19" t="n"/>
      <c r="B92" s="26" t="n"/>
      <c r="C92" s="20">
        <f>IF(B92="","",IFERROR(MONTH(B92),""))</f>
        <v/>
      </c>
      <c r="D92" s="25">
        <f>IFERROR(VLOOKUP(C92,'Paramètres'!$F$5:$G$16,2,FALSE),"")</f>
        <v/>
      </c>
      <c r="E92" s="19" t="n"/>
      <c r="F92" s="21" t="n"/>
      <c r="G92" s="21" t="n"/>
      <c r="H92" s="21" t="n"/>
      <c r="I92" s="19" t="n"/>
      <c r="J92" s="22" t="n"/>
      <c r="K92" s="22" t="n"/>
      <c r="L92" s="22" t="n"/>
      <c r="M92" s="23">
        <f>IF(A92="","",IFERROR(J92+K92+L92,0))</f>
        <v/>
      </c>
      <c r="N92" s="25">
        <f>IF(A92="","",IF(I92="Réel","Oui","Non"))</f>
        <v/>
      </c>
      <c r="O92" s="21" t="n"/>
    </row>
    <row r="93">
      <c r="A93" s="19" t="n"/>
      <c r="B93" s="26" t="n"/>
      <c r="C93" s="20">
        <f>IF(B93="","",IFERROR(MONTH(B93),""))</f>
        <v/>
      </c>
      <c r="D93" s="25">
        <f>IFERROR(VLOOKUP(C93,'Paramètres'!$F$5:$G$16,2,FALSE),"")</f>
        <v/>
      </c>
      <c r="E93" s="19" t="n"/>
      <c r="F93" s="21" t="n"/>
      <c r="G93" s="21" t="n"/>
      <c r="H93" s="21" t="n"/>
      <c r="I93" s="19" t="n"/>
      <c r="J93" s="22" t="n"/>
      <c r="K93" s="22" t="n"/>
      <c r="L93" s="22" t="n"/>
      <c r="M93" s="23">
        <f>IF(A93="","",IFERROR(J93+K93+L93,0))</f>
        <v/>
      </c>
      <c r="N93" s="25">
        <f>IF(A93="","",IF(I93="Réel","Oui","Non"))</f>
        <v/>
      </c>
      <c r="O93" s="21" t="n"/>
    </row>
    <row r="94">
      <c r="A94" s="19" t="n"/>
      <c r="B94" s="26" t="n"/>
      <c r="C94" s="20">
        <f>IF(B94="","",IFERROR(MONTH(B94),""))</f>
        <v/>
      </c>
      <c r="D94" s="25">
        <f>IFERROR(VLOOKUP(C94,'Paramètres'!$F$5:$G$16,2,FALSE),"")</f>
        <v/>
      </c>
      <c r="E94" s="19" t="n"/>
      <c r="F94" s="21" t="n"/>
      <c r="G94" s="21" t="n"/>
      <c r="H94" s="21" t="n"/>
      <c r="I94" s="19" t="n"/>
      <c r="J94" s="22" t="n"/>
      <c r="K94" s="22" t="n"/>
      <c r="L94" s="22" t="n"/>
      <c r="M94" s="23">
        <f>IF(A94="","",IFERROR(J94+K94+L94,0))</f>
        <v/>
      </c>
      <c r="N94" s="25">
        <f>IF(A94="","",IF(I94="Réel","Oui","Non"))</f>
        <v/>
      </c>
      <c r="O94" s="21" t="n"/>
    </row>
    <row r="95">
      <c r="A95" s="19" t="n"/>
      <c r="B95" s="26" t="n"/>
      <c r="C95" s="20">
        <f>IF(B95="","",IFERROR(MONTH(B95),""))</f>
        <v/>
      </c>
      <c r="D95" s="25">
        <f>IFERROR(VLOOKUP(C95,'Paramètres'!$F$5:$G$16,2,FALSE),"")</f>
        <v/>
      </c>
      <c r="E95" s="19" t="n"/>
      <c r="F95" s="21" t="n"/>
      <c r="G95" s="21" t="n"/>
      <c r="H95" s="21" t="n"/>
      <c r="I95" s="19" t="n"/>
      <c r="J95" s="22" t="n"/>
      <c r="K95" s="22" t="n"/>
      <c r="L95" s="22" t="n"/>
      <c r="M95" s="23">
        <f>IF(A95="","",IFERROR(J95+K95+L95,0))</f>
        <v/>
      </c>
      <c r="N95" s="25">
        <f>IF(A95="","",IF(I95="Réel","Oui","Non"))</f>
        <v/>
      </c>
      <c r="O95" s="21" t="n"/>
    </row>
    <row r="96">
      <c r="A96" s="19" t="n"/>
      <c r="B96" s="26" t="n"/>
      <c r="C96" s="20">
        <f>IF(B96="","",IFERROR(MONTH(B96),""))</f>
        <v/>
      </c>
      <c r="D96" s="25">
        <f>IFERROR(VLOOKUP(C96,'Paramètres'!$F$5:$G$16,2,FALSE),"")</f>
        <v/>
      </c>
      <c r="E96" s="19" t="n"/>
      <c r="F96" s="21" t="n"/>
      <c r="G96" s="21" t="n"/>
      <c r="H96" s="21" t="n"/>
      <c r="I96" s="19" t="n"/>
      <c r="J96" s="22" t="n"/>
      <c r="K96" s="22" t="n"/>
      <c r="L96" s="22" t="n"/>
      <c r="M96" s="23">
        <f>IF(A96="","",IFERROR(J96+K96+L96,0))</f>
        <v/>
      </c>
      <c r="N96" s="25">
        <f>IF(A96="","",IF(I96="Réel","Oui","Non"))</f>
        <v/>
      </c>
      <c r="O96" s="21" t="n"/>
    </row>
    <row r="97">
      <c r="A97" s="19" t="n"/>
      <c r="B97" s="26" t="n"/>
      <c r="C97" s="20">
        <f>IF(B97="","",IFERROR(MONTH(B97),""))</f>
        <v/>
      </c>
      <c r="D97" s="25">
        <f>IFERROR(VLOOKUP(C97,'Paramètres'!$F$5:$G$16,2,FALSE),"")</f>
        <v/>
      </c>
      <c r="E97" s="19" t="n"/>
      <c r="F97" s="21" t="n"/>
      <c r="G97" s="21" t="n"/>
      <c r="H97" s="21" t="n"/>
      <c r="I97" s="19" t="n"/>
      <c r="J97" s="22" t="n"/>
      <c r="K97" s="22" t="n"/>
      <c r="L97" s="22" t="n"/>
      <c r="M97" s="23">
        <f>IF(A97="","",IFERROR(J97+K97+L97,0))</f>
        <v/>
      </c>
      <c r="N97" s="25">
        <f>IF(A97="","",IF(I97="Réel","Oui","Non"))</f>
        <v/>
      </c>
      <c r="O97" s="21" t="n"/>
    </row>
    <row r="98">
      <c r="A98" s="19" t="n"/>
      <c r="B98" s="26" t="n"/>
      <c r="C98" s="20">
        <f>IF(B98="","",IFERROR(MONTH(B98),""))</f>
        <v/>
      </c>
      <c r="D98" s="25">
        <f>IFERROR(VLOOKUP(C98,'Paramètres'!$F$5:$G$16,2,FALSE),"")</f>
        <v/>
      </c>
      <c r="E98" s="19" t="n"/>
      <c r="F98" s="21" t="n"/>
      <c r="G98" s="21" t="n"/>
      <c r="H98" s="21" t="n"/>
      <c r="I98" s="19" t="n"/>
      <c r="J98" s="22" t="n"/>
      <c r="K98" s="22" t="n"/>
      <c r="L98" s="22" t="n"/>
      <c r="M98" s="23">
        <f>IF(A98="","",IFERROR(J98+K98+L98,0))</f>
        <v/>
      </c>
      <c r="N98" s="25">
        <f>IF(A98="","",IF(I98="Réel","Oui","Non"))</f>
        <v/>
      </c>
      <c r="O98" s="21" t="n"/>
    </row>
    <row r="99">
      <c r="A99" s="19" t="n"/>
      <c r="B99" s="26" t="n"/>
      <c r="C99" s="20">
        <f>IF(B99="","",IFERROR(MONTH(B99),""))</f>
        <v/>
      </c>
      <c r="D99" s="25">
        <f>IFERROR(VLOOKUP(C99,'Paramètres'!$F$5:$G$16,2,FALSE),"")</f>
        <v/>
      </c>
      <c r="E99" s="19" t="n"/>
      <c r="F99" s="21" t="n"/>
      <c r="G99" s="21" t="n"/>
      <c r="H99" s="21" t="n"/>
      <c r="I99" s="19" t="n"/>
      <c r="J99" s="22" t="n"/>
      <c r="K99" s="22" t="n"/>
      <c r="L99" s="22" t="n"/>
      <c r="M99" s="23">
        <f>IF(A99="","",IFERROR(J99+K99+L99,0))</f>
        <v/>
      </c>
      <c r="N99" s="25">
        <f>IF(A99="","",IF(I99="Réel","Oui","Non"))</f>
        <v/>
      </c>
      <c r="O99" s="21" t="n"/>
    </row>
    <row r="100">
      <c r="A100" s="19" t="n"/>
      <c r="B100" s="26" t="n"/>
      <c r="C100" s="20">
        <f>IF(B100="","",IFERROR(MONTH(B100),""))</f>
        <v/>
      </c>
      <c r="D100" s="25">
        <f>IFERROR(VLOOKUP(C100,'Paramètres'!$F$5:$G$16,2,FALSE),"")</f>
        <v/>
      </c>
      <c r="E100" s="19" t="n"/>
      <c r="F100" s="21" t="n"/>
      <c r="G100" s="21" t="n"/>
      <c r="H100" s="21" t="n"/>
      <c r="I100" s="19" t="n"/>
      <c r="J100" s="22" t="n"/>
      <c r="K100" s="22" t="n"/>
      <c r="L100" s="22" t="n"/>
      <c r="M100" s="23">
        <f>IF(A100="","",IFERROR(J100+K100+L100,0))</f>
        <v/>
      </c>
      <c r="N100" s="25">
        <f>IF(A100="","",IF(I100="Réel","Oui","Non"))</f>
        <v/>
      </c>
      <c r="O100" s="21" t="n"/>
    </row>
    <row r="101">
      <c r="A101" s="19" t="n"/>
      <c r="B101" s="26" t="n"/>
      <c r="C101" s="20">
        <f>IF(B101="","",IFERROR(MONTH(B101),""))</f>
        <v/>
      </c>
      <c r="D101" s="25">
        <f>IFERROR(VLOOKUP(C101,'Paramètres'!$F$5:$G$16,2,FALSE),"")</f>
        <v/>
      </c>
      <c r="E101" s="19" t="n"/>
      <c r="F101" s="21" t="n"/>
      <c r="G101" s="21" t="n"/>
      <c r="H101" s="21" t="n"/>
      <c r="I101" s="19" t="n"/>
      <c r="J101" s="22" t="n"/>
      <c r="K101" s="22" t="n"/>
      <c r="L101" s="22" t="n"/>
      <c r="M101" s="23">
        <f>IF(A101="","",IFERROR(J101+K101+L101,0))</f>
        <v/>
      </c>
      <c r="N101" s="25">
        <f>IF(A101="","",IF(I101="Réel","Oui","Non"))</f>
        <v/>
      </c>
      <c r="O101" s="21" t="n"/>
    </row>
    <row r="102">
      <c r="A102" s="19" t="n"/>
      <c r="B102" s="26" t="n"/>
      <c r="C102" s="20">
        <f>IF(B102="","",IFERROR(MONTH(B102),""))</f>
        <v/>
      </c>
      <c r="D102" s="25">
        <f>IFERROR(VLOOKUP(C102,'Paramètres'!$F$5:$G$16,2,FALSE),"")</f>
        <v/>
      </c>
      <c r="E102" s="19" t="n"/>
      <c r="F102" s="21" t="n"/>
      <c r="G102" s="21" t="n"/>
      <c r="H102" s="21" t="n"/>
      <c r="I102" s="19" t="n"/>
      <c r="J102" s="22" t="n"/>
      <c r="K102" s="22" t="n"/>
      <c r="L102" s="22" t="n"/>
      <c r="M102" s="23">
        <f>IF(A102="","",IFERROR(J102+K102+L102,0))</f>
        <v/>
      </c>
      <c r="N102" s="25">
        <f>IF(A102="","",IF(I102="Réel","Oui","Non"))</f>
        <v/>
      </c>
      <c r="O102" s="21" t="n"/>
    </row>
    <row r="103">
      <c r="A103" s="19" t="n"/>
      <c r="B103" s="26" t="n"/>
      <c r="C103" s="20">
        <f>IF(B103="","",IFERROR(MONTH(B103),""))</f>
        <v/>
      </c>
      <c r="D103" s="25">
        <f>IFERROR(VLOOKUP(C103,'Paramètres'!$F$5:$G$16,2,FALSE),"")</f>
        <v/>
      </c>
      <c r="E103" s="19" t="n"/>
      <c r="F103" s="21" t="n"/>
      <c r="G103" s="21" t="n"/>
      <c r="H103" s="21" t="n"/>
      <c r="I103" s="19" t="n"/>
      <c r="J103" s="22" t="n"/>
      <c r="K103" s="22" t="n"/>
      <c r="L103" s="22" t="n"/>
      <c r="M103" s="23">
        <f>IF(A103="","",IFERROR(J103+K103+L103,0))</f>
        <v/>
      </c>
      <c r="N103" s="25">
        <f>IF(A103="","",IF(I103="Réel","Oui","Non"))</f>
        <v/>
      </c>
      <c r="O103" s="21" t="n"/>
    </row>
    <row r="104">
      <c r="A104" s="19" t="n"/>
      <c r="B104" s="26" t="n"/>
      <c r="C104" s="20">
        <f>IF(B104="","",IFERROR(MONTH(B104),""))</f>
        <v/>
      </c>
      <c r="D104" s="25">
        <f>IFERROR(VLOOKUP(C104,'Paramètres'!$F$5:$G$16,2,FALSE),"")</f>
        <v/>
      </c>
      <c r="E104" s="19" t="n"/>
      <c r="F104" s="21" t="n"/>
      <c r="G104" s="21" t="n"/>
      <c r="H104" s="21" t="n"/>
      <c r="I104" s="19" t="n"/>
      <c r="J104" s="22" t="n"/>
      <c r="K104" s="22" t="n"/>
      <c r="L104" s="22" t="n"/>
      <c r="M104" s="23">
        <f>IF(A104="","",IFERROR(J104+K104+L104,0))</f>
        <v/>
      </c>
      <c r="N104" s="25">
        <f>IF(A104="","",IF(I104="Réel","Oui","Non"))</f>
        <v/>
      </c>
      <c r="O104" s="21" t="n"/>
    </row>
  </sheetData>
  <autoFilter ref="A4:O104"/>
  <mergeCells count="2">
    <mergeCell ref="A1:O1"/>
    <mergeCell ref="A2:O2"/>
  </mergeCells>
  <conditionalFormatting sqref="A5:O104">
    <cfRule type="expression" priority="1" dxfId="4">
      <formula>$I5="Annulé"</formula>
    </cfRule>
  </conditionalFormatting>
  <conditionalFormatting sqref="I5:I104">
    <cfRule type="expression" priority="2" dxfId="1">
      <formula>$I5="Réel"</formula>
    </cfRule>
    <cfRule type="expression" priority="3" dxfId="2">
      <formula>$I5="Prévisionnel"</formula>
    </cfRule>
  </conditionalFormatting>
  <dataValidations count="8">
    <dataValidation sqref="A5:A104" showErrorMessage="1" showInputMessage="1" allowBlank="1" errorTitle="ID requis" error="L’identifiant de transaction est obligatoire." promptTitle="ID obligatoire" prompt="Saisissez un identifiant unique." type="custom" errorStyle="stop">
      <formula1>=A5&lt;&gt;""</formula1>
    </dataValidation>
    <dataValidation sqref="B5:B104" showErrorMessage="1" showInputMessage="1" allowBlank="1" errorTitle="Date non conforme" error="La date doit être comprise dans l’année financière." promptTitle="Date de transaction" prompt="Saisissez une date de l’année financière." type="date" errorStyle="stop" operator="between">
      <formula1>=DATE('Paramètres'!$B$5,1,1)</formula1>
      <formula2>=DATE('Paramètres'!$B$5,12,31)</formula2>
    </dataValidation>
    <dataValidation sqref="E5:E104" showErrorMessage="1" showInputMessage="1" allowBlank="1" errorTitle="Valeur non conforme" error="Choisissez une valeur de la liste." promptTitle="Type de poste" prompt="Choisissez Revenus ou Dépenses." type="list" errorStyle="stop">
      <formula1>='Paramètres'!$I$5:$I$6</formula1>
    </dataValidation>
    <dataValidation sqref="F5:F104" showErrorMessage="1" showInputMessage="1" allowBlank="1" errorTitle="Valeur non conforme" error="Choisissez une valeur de la liste." promptTitle="Catégorie" prompt="Choisissez une catégorie budgétaire." type="list" errorStyle="stop">
      <formula1>='Paramètres'!$K$5:$K$16</formula1>
    </dataValidation>
    <dataValidation sqref="I5:I104" showErrorMessage="1" showInputMessage="1" allowBlank="1" errorTitle="Valeur non conforme" error="Choisissez une valeur de la liste." promptTitle="Statut" prompt="Choisissez Réel, Prévisionnel ou Annulé." type="list" errorStyle="stop">
      <formula1>='Paramètres'!$N$5:$N$7</formula1>
    </dataValidation>
    <dataValidation sqref="J5:J104" showErrorMessage="1" showInputMessage="1" allowBlank="1" errorTitle="Montant non conforme" error="Le montant doit être positif ou nul." promptTitle="Montant" prompt="Saisissez un montant positif ou nul." type="decimal" errorStyle="stop" operator="greaterThanOrEqual">
      <formula1>0</formula1>
    </dataValidation>
    <dataValidation sqref="K5:K104" showErrorMessage="1" showInputMessage="1" allowBlank="1" errorTitle="Montant non conforme" error="Le montant doit être positif ou nul." promptTitle="Montant" prompt="Saisissez un montant positif ou nul." type="decimal" errorStyle="stop" operator="greaterThanOrEqual">
      <formula1>0</formula1>
    </dataValidation>
    <dataValidation sqref="L5:L104" showErrorMessage="1" showInputMessage="1" allowBlank="1" errorTitle="Montant non conforme" error="Le montant doit être positif ou nul." promptTitle="Montant" prompt="Saisissez un montant positif ou nul." type="decimal" errorStyle="stop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6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1" customWidth="1" min="6" max="6"/>
    <col width="16" customWidth="1" min="7" max="7"/>
    <col width="18" customWidth="1" min="9" max="9"/>
    <col width="31" customWidth="1" min="11" max="11"/>
    <col width="18" customWidth="1" min="12" max="12"/>
    <col width="17" customWidth="1" min="14" max="14"/>
    <col width="32" customWidth="1" min="16" max="16"/>
  </cols>
  <sheetData>
    <row r="1" ht="26" customHeight="1">
      <c r="A1" s="1" t="inlineStr">
        <is>
          <t>Paramètres du modèle de suivi budgétaire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>
      <c r="A2" s="3" t="inlineStr">
        <is>
          <t>Les cellules jaunes sont modifiables. Les listes servent aux validations du suivi budgétaire et des transactions.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</row>
    <row r="3">
      <c r="A3" s="8" t="inlineStr">
        <is>
          <t>Paramètres généraux</t>
        </is>
      </c>
      <c r="B3" s="9" t="n"/>
      <c r="F3" s="8" t="inlineStr">
        <is>
          <t>Mois</t>
        </is>
      </c>
      <c r="G3" s="9" t="n"/>
      <c r="I3" s="8" t="inlineStr">
        <is>
          <t>Types de poste</t>
        </is>
      </c>
      <c r="K3" s="8" t="inlineStr">
        <is>
          <t>Catégories</t>
        </is>
      </c>
      <c r="L3" s="9" t="n"/>
      <c r="N3" s="8" t="inlineStr">
        <is>
          <t>Statuts de transaction</t>
        </is>
      </c>
      <c r="P3" s="8" t="inlineStr">
        <is>
          <t>Méthode de prévision</t>
        </is>
      </c>
    </row>
    <row r="4">
      <c r="A4" s="14" t="inlineStr">
        <is>
          <t>Champ</t>
        </is>
      </c>
      <c r="B4" s="14" t="inlineStr">
        <is>
          <t>Valeur</t>
        </is>
      </c>
      <c r="F4" s="14" t="inlineStr">
        <is>
          <t>No mois</t>
        </is>
      </c>
      <c r="G4" s="14" t="inlineStr">
        <is>
          <t>Mois</t>
        </is>
      </c>
      <c r="I4" s="14" t="inlineStr">
        <is>
          <t>Type de poste</t>
        </is>
      </c>
      <c r="K4" s="14" t="inlineStr">
        <is>
          <t>Catégorie</t>
        </is>
      </c>
      <c r="L4" s="14" t="inlineStr">
        <is>
          <t>Type de poste</t>
        </is>
      </c>
      <c r="N4" s="14" t="inlineStr">
        <is>
          <t>Statut</t>
        </is>
      </c>
      <c r="P4" s="14" t="inlineStr">
        <is>
          <t>Méthode</t>
        </is>
      </c>
    </row>
    <row r="5">
      <c r="A5" s="27" t="inlineStr">
        <is>
          <t>Année financière</t>
        </is>
      </c>
      <c r="B5" s="28" t="n">
        <v>2026</v>
      </c>
      <c r="F5" s="29" t="n">
        <v>1</v>
      </c>
      <c r="G5" s="10" t="inlineStr">
        <is>
          <t>Janvier</t>
        </is>
      </c>
      <c r="I5" s="30" t="inlineStr">
        <is>
          <t>Revenus</t>
        </is>
      </c>
      <c r="K5" s="30" t="inlineStr">
        <is>
          <t>Ventes de services</t>
        </is>
      </c>
      <c r="L5" s="30" t="inlineStr">
        <is>
          <t>Revenus</t>
        </is>
      </c>
      <c r="N5" s="30" t="inlineStr">
        <is>
          <t>Réel</t>
        </is>
      </c>
      <c r="P5" s="30" t="inlineStr">
        <is>
          <t>Réel disponible + budget futur</t>
        </is>
      </c>
    </row>
    <row r="6">
      <c r="A6" s="27" t="inlineStr">
        <is>
          <t>Mois de début de l’exercice</t>
        </is>
      </c>
      <c r="B6" s="28" t="n">
        <v>1</v>
      </c>
      <c r="F6" s="31" t="n">
        <v>2</v>
      </c>
      <c r="G6" s="12" t="inlineStr">
        <is>
          <t>Février</t>
        </is>
      </c>
      <c r="I6" s="32" t="inlineStr">
        <is>
          <t>Dépenses</t>
        </is>
      </c>
      <c r="K6" s="32" t="inlineStr">
        <is>
          <t>Ventes de produits</t>
        </is>
      </c>
      <c r="L6" s="32" t="inlineStr">
        <is>
          <t>Revenus</t>
        </is>
      </c>
      <c r="N6" s="32" t="inlineStr">
        <is>
          <t>Prévisionnel</t>
        </is>
      </c>
      <c r="P6" s="32" t="inlineStr">
        <is>
          <t>Annualisation du réel</t>
        </is>
      </c>
    </row>
    <row r="7">
      <c r="A7" s="27" t="inlineStr">
        <is>
          <t>Devise</t>
        </is>
      </c>
      <c r="B7" s="33" t="inlineStr">
        <is>
          <t>CAD</t>
        </is>
      </c>
      <c r="F7" s="29" t="n">
        <v>3</v>
      </c>
      <c r="G7" s="10" t="inlineStr">
        <is>
          <t>Mars</t>
        </is>
      </c>
      <c r="K7" s="30" t="inlineStr">
        <is>
          <t>Honoraires professionnels</t>
        </is>
      </c>
      <c r="L7" s="30" t="inlineStr">
        <is>
          <t>Dépenses</t>
        </is>
      </c>
      <c r="N7" s="30" t="inlineStr">
        <is>
          <t>Annulé</t>
        </is>
      </c>
      <c r="P7" s="30" t="inlineStr">
        <is>
          <t>Saisie manuelle</t>
        </is>
      </c>
    </row>
    <row r="8">
      <c r="A8" s="27" t="inlineStr">
        <is>
          <t>Seuil d’alerte sur écart défavorable</t>
        </is>
      </c>
      <c r="B8" s="34" t="n">
        <v>0.1</v>
      </c>
      <c r="F8" s="31" t="n">
        <v>4</v>
      </c>
      <c r="G8" s="12" t="inlineStr">
        <is>
          <t>Avril</t>
        </is>
      </c>
      <c r="K8" s="32" t="inlineStr">
        <is>
          <t>Publicité et marketing</t>
        </is>
      </c>
      <c r="L8" s="32" t="inlineStr">
        <is>
          <t>Dépenses</t>
        </is>
      </c>
    </row>
    <row r="9">
      <c r="A9" s="27" t="inlineStr">
        <is>
          <t>Seuil minimal pour indicateur significatif</t>
        </is>
      </c>
      <c r="B9" s="35" t="n">
        <v>100</v>
      </c>
      <c r="F9" s="29" t="n">
        <v>5</v>
      </c>
      <c r="G9" s="10" t="inlineStr">
        <is>
          <t>Mai</t>
        </is>
      </c>
      <c r="K9" s="30" t="inlineStr">
        <is>
          <t>Loyer et espace de travail</t>
        </is>
      </c>
      <c r="L9" s="30" t="inlineStr">
        <is>
          <t>Dépenses</t>
        </is>
      </c>
    </row>
    <row r="10">
      <c r="F10" s="31" t="n">
        <v>6</v>
      </c>
      <c r="G10" s="12" t="inlineStr">
        <is>
          <t>Juin</t>
        </is>
      </c>
      <c r="K10" s="32" t="inlineStr">
        <is>
          <t>Télécommunications</t>
        </is>
      </c>
      <c r="L10" s="32" t="inlineStr">
        <is>
          <t>Dépenses</t>
        </is>
      </c>
    </row>
    <row r="11">
      <c r="F11" s="29" t="n">
        <v>7</v>
      </c>
      <c r="G11" s="10" t="inlineStr">
        <is>
          <t>Juillet</t>
        </is>
      </c>
      <c r="K11" s="30" t="inlineStr">
        <is>
          <t>Logiciels et abonnements</t>
        </is>
      </c>
      <c r="L11" s="30" t="inlineStr">
        <is>
          <t>Dépenses</t>
        </is>
      </c>
    </row>
    <row r="12">
      <c r="F12" s="31" t="n">
        <v>8</v>
      </c>
      <c r="G12" s="12" t="inlineStr">
        <is>
          <t>Août</t>
        </is>
      </c>
      <c r="K12" s="32" t="inlineStr">
        <is>
          <t>Fournitures de bureau</t>
        </is>
      </c>
      <c r="L12" s="32" t="inlineStr">
        <is>
          <t>Dépenses</t>
        </is>
      </c>
    </row>
    <row r="13">
      <c r="F13" s="29" t="n">
        <v>9</v>
      </c>
      <c r="G13" s="10" t="inlineStr">
        <is>
          <t>Septembre</t>
        </is>
      </c>
      <c r="K13" s="30" t="inlineStr">
        <is>
          <t>Déplacements et kilométrage</t>
        </is>
      </c>
      <c r="L13" s="30" t="inlineStr">
        <is>
          <t>Dépenses</t>
        </is>
      </c>
    </row>
    <row r="14">
      <c r="F14" s="31" t="n">
        <v>10</v>
      </c>
      <c r="G14" s="12" t="inlineStr">
        <is>
          <t>Octobre</t>
        </is>
      </c>
      <c r="K14" s="32" t="inlineStr">
        <is>
          <t>Assurances</t>
        </is>
      </c>
      <c r="L14" s="32" t="inlineStr">
        <is>
          <t>Dépenses</t>
        </is>
      </c>
    </row>
    <row r="15">
      <c r="F15" s="29" t="n">
        <v>11</v>
      </c>
      <c r="G15" s="10" t="inlineStr">
        <is>
          <t>Novembre</t>
        </is>
      </c>
      <c r="K15" s="30" t="inlineStr">
        <is>
          <t>Frais bancaires</t>
        </is>
      </c>
      <c r="L15" s="30" t="inlineStr">
        <is>
          <t>Dépenses</t>
        </is>
      </c>
    </row>
    <row r="16">
      <c r="F16" s="31" t="n">
        <v>12</v>
      </c>
      <c r="G16" s="12" t="inlineStr">
        <is>
          <t>Décembre</t>
        </is>
      </c>
      <c r="K16" s="32" t="inlineStr">
        <is>
          <t>Salaires et sous-traitance</t>
        </is>
      </c>
      <c r="L16" s="32" t="inlineStr">
        <is>
          <t>Dépenses</t>
        </is>
      </c>
    </row>
  </sheetData>
  <mergeCells count="2">
    <mergeCell ref="A1:P1"/>
    <mergeCell ref="A2:P2"/>
  </mergeCells>
  <dataValidations count="4">
    <dataValidation sqref="B5" showErrorMessage="1" showInputMessage="1" allowBlank="1" errorTitle="Valeur non conforme" error="L’année doit être comprise entre 2000 et 2100." promptTitle="Année financière" prompt="Saisissez une année financière." type="whole" errorStyle="stop" operator="between">
      <formula1>2000</formula1>
      <formula2>2100</formula2>
    </dataValidation>
    <dataValidation sqref="B6" showErrorMessage="1" showInputMessage="1" allowBlank="1" errorTitle="Valeur non conforme" error="Le mois doit être compris entre 1 et 12." promptTitle="Mois de début" prompt="Saisissez un numéro de mois entre 1 et 12." type="whole" errorStyle="stop" operator="between">
      <formula1>1</formula1>
      <formula2>12</formula2>
    </dataValidation>
    <dataValidation sqref="B8" showErrorMessage="1" showInputMessage="1" allowBlank="1" errorTitle="Valeur non conforme" error="Le seuil doit être compris entre 0 et 1." promptTitle="Seuil d’alerte" prompt="Saisissez un pourcentage entre 0 % et 100 %." type="decimal" errorStyle="stop" operator="between">
      <formula1>0</formula1>
      <formula2>1</formula2>
    </dataValidation>
    <dataValidation sqref="B9" showErrorMessage="1" showInputMessage="1" allowBlank="1" errorTitle="Valeur non conforme" error="Le montant doit être positif ou nul." promptTitle="Seuil minimal" prompt="Saisissez un montant positif ou nul." type="decimal" errorStyle="stop" operator="greaterThanOrEqual">
      <formula1>0</formula1>
    </dataValidation>
  </dataValidations>
  <pageMargins left="0.75" right="0.75" top="1" bottom="1" header="0.5" footer="0.5"/>
  <tableParts count="5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2026-08-26T21:45:24Z</dcterms:created>
  <dcterms:modified xmlns:dcterms="http://purl.org/dc/terms/" xmlns:xsi="http://www.w3.org/2001/XMLSchema-instance" xsi:type="dcterms:W3CDTF">2026-08-26T21:45:24Z</dcterms:modified>
</cp:coreProperties>
</file>