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Comptes clients" sheetId="2" state="visible" r:id="rId2"/>
    <sheet xmlns:r="http://schemas.openxmlformats.org/officeDocument/2006/relationships" name="Factures et relances" sheetId="3" state="visible" r:id="rId3"/>
    <sheet xmlns:r="http://schemas.openxmlformats.org/officeDocument/2006/relationships" name="Tableau de bord" sheetId="4" state="visible" r:id="rId4"/>
  </sheets>
  <definedNames>
    <definedName name="_xlnm._FilterDatabase" localSheetId="1" hidden="1">'Comptes clients'!$A$3:$S$103</definedName>
    <definedName name="_xlnm._FilterDatabase" localSheetId="2" hidden="1">'Factures et relances'!$A$3:$AA$103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[$-fr-CA] $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1F1F1F"/>
      <sz val="10"/>
    </font>
    <font>
      <name val="Calibri"/>
      <color rgb="001F1F1F"/>
      <sz val="10"/>
    </font>
    <font>
      <name val="Calibri"/>
      <b val="1"/>
      <color rgb="00FFFFFF"/>
      <sz val="11"/>
    </font>
    <font>
      <name val="Calibri"/>
      <b val="1"/>
      <color rgb="00147D64"/>
      <sz val="10"/>
    </font>
  </fonts>
  <fills count="14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DDEFE8"/>
      </patternFill>
    </fill>
    <fill>
      <patternFill patternType="solid">
        <fgColor rgb="00E9EFF5"/>
      </patternFill>
    </fill>
    <fill>
      <patternFill patternType="solid">
        <fgColor rgb="00FFFFFF"/>
      </patternFill>
    </fill>
    <fill>
      <patternFill patternType="solid">
        <fgColor rgb="00D9EAF7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8D7DA"/>
      </patternFill>
    </fill>
    <fill>
      <patternFill patternType="solid">
        <fgColor rgb="00E4DFEC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0" borderId="1" pivotButton="0" quotePrefix="0" xfId="0"/>
    <xf numFmtId="0" fontId="0" fillId="4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1" fontId="0" fillId="4" borderId="1" applyAlignment="1" pivotButton="0" quotePrefix="0" xfId="0">
      <alignment horizontal="left" vertical="center"/>
    </xf>
    <xf numFmtId="0" fontId="2" fillId="3" borderId="0" pivotButton="0" quotePrefix="0" xfId="0"/>
    <xf numFmtId="10" fontId="0" fillId="4" borderId="1" pivotButton="0" quotePrefix="0" xfId="0"/>
    <xf numFmtId="0" fontId="4" fillId="0" borderId="0" applyAlignment="1" pivotButton="0" quotePrefix="0" xfId="0">
      <alignment horizontal="left" vertical="top" wrapText="1"/>
    </xf>
    <xf numFmtId="1" fontId="0" fillId="4" borderId="1" pivotButton="0" quotePrefix="0" xfId="0"/>
    <xf numFmtId="0" fontId="5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1" fontId="4" fillId="0" borderId="1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  <xf numFmtId="164" fontId="3" fillId="4" borderId="1" pivotButton="0" quotePrefix="0" xfId="0"/>
    <xf numFmtId="165" fontId="6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0" fillId="8" borderId="1" pivotButton="0" quotePrefix="0" xfId="0"/>
    <xf numFmtId="165" fontId="0" fillId="8" borderId="1" applyAlignment="1" pivotButton="0" quotePrefix="0" xfId="0">
      <alignment horizontal="right" vertical="center"/>
    </xf>
    <xf numFmtId="0" fontId="0" fillId="5" borderId="1" pivotButton="0" quotePrefix="0" xfId="0"/>
    <xf numFmtId="0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right" vertical="center"/>
    </xf>
    <xf numFmtId="10" fontId="0" fillId="5" borderId="1" applyAlignment="1" pivotButton="0" quotePrefix="0" xfId="0">
      <alignment horizontal="right" vertical="center"/>
    </xf>
    <xf numFmtId="0" fontId="0" fillId="8" borderId="1" applyAlignment="1" pivotButton="0" quotePrefix="0" xfId="0">
      <alignment horizontal="center" vertical="center"/>
    </xf>
    <xf numFmtId="10" fontId="0" fillId="8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3" fillId="7" borderId="1" pivotButton="0" quotePrefix="0" xfId="0"/>
    <xf numFmtId="165" fontId="0" fillId="6" borderId="1" applyAlignment="1" pivotButton="0" quotePrefix="0" xfId="0">
      <alignment horizontal="right" vertical="center"/>
    </xf>
    <xf numFmtId="0" fontId="0" fillId="8" borderId="1" applyAlignment="1" pivotButton="0" quotePrefix="0" xfId="0">
      <alignment horizontal="left" vertical="top" wrapText="1"/>
    </xf>
    <xf numFmtId="164" fontId="0" fillId="8" borderId="1" applyAlignment="1" pivotButton="0" quotePrefix="0" xfId="0">
      <alignment horizontal="center" vertical="center"/>
    </xf>
    <xf numFmtId="165" fontId="0" fillId="8" borderId="1" applyAlignment="1" pivotButton="0" quotePrefix="0" xfId="0">
      <alignment horizontal="center" vertical="center"/>
    </xf>
    <xf numFmtId="1" fontId="0" fillId="6" borderId="1" applyAlignment="1" pivotButton="0" quotePrefix="0" xfId="0">
      <alignment horizontal="right" vertical="center"/>
    </xf>
    <xf numFmtId="0" fontId="3" fillId="6" borderId="1" pivotButton="0" quotePrefix="0" xfId="0"/>
    <xf numFmtId="0" fontId="0" fillId="6" borderId="1" applyAlignment="1" pivotButton="0" quotePrefix="0" xfId="0">
      <alignment horizontal="left" vertical="top" wrapText="1"/>
    </xf>
    <xf numFmtId="0" fontId="3" fillId="9" borderId="1" pivotButton="0" quotePrefix="0" xfId="0"/>
    <xf numFmtId="0" fontId="0" fillId="9" borderId="1" applyAlignment="1" pivotButton="0" quotePrefix="0" xfId="0">
      <alignment horizontal="left" vertical="top" wrapText="1"/>
    </xf>
    <xf numFmtId="0" fontId="3" fillId="10" borderId="1" pivotButton="0" quotePrefix="0" xfId="0"/>
    <xf numFmtId="0" fontId="0" fillId="10" borderId="1" applyAlignment="1" pivotButton="0" quotePrefix="0" xfId="0">
      <alignment horizontal="left" vertical="top" wrapText="1"/>
    </xf>
    <xf numFmtId="0" fontId="3" fillId="11" borderId="1" pivotButton="0" quotePrefix="0" xfId="0"/>
    <xf numFmtId="0" fontId="0" fillId="11" borderId="1" applyAlignment="1" pivotButton="0" quotePrefix="0" xfId="0">
      <alignment horizontal="left" vertical="top" wrapText="1"/>
    </xf>
    <xf numFmtId="0" fontId="3" fillId="12" borderId="1" pivotButton="0" quotePrefix="0" xfId="0"/>
    <xf numFmtId="0" fontId="0" fillId="12" borderId="1" applyAlignment="1" pivotButton="0" quotePrefix="0" xfId="0">
      <alignment horizontal="left" vertical="top" wrapText="1"/>
    </xf>
    <xf numFmtId="0" fontId="3" fillId="13" borderId="1" pivotButton="0" quotePrefix="0" xfId="0"/>
    <xf numFmtId="0" fontId="0" fillId="1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ill>
        <patternFill patternType="solid">
          <fgColor rgb="00DDEFE8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E4DFEC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Solde à recevoir par âge de la créance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bord'!C14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7D6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D6A9F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ED7D31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73939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bord'!$A$15:$A$19</f>
            </numRef>
          </cat>
          <val>
            <numRef>
              <f>'Tableau de bord'!$C$15:$C$19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Classe d’âge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Principaux soldes à recevoir par client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bord'!L13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bord'!$K$14:$K$21</f>
            </numRef>
          </cat>
          <val>
            <numRef>
              <f>'Tableau de bord'!$L$14:$L$21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canadiens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29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lients" displayName="tblClients" ref="A3:S103" headerRowCount="1">
  <autoFilter ref="A3:S103"/>
  <tableColumns count="19">
    <tableColumn id="1" name="Code client"/>
    <tableColumn id="2" name="Nom du client"/>
    <tableColumn id="3" name="Personne-ressource"/>
    <tableColumn id="4" name="Courriel"/>
    <tableColumn id="5" name="Téléphone"/>
    <tableColumn id="6" name="Adresse"/>
    <tableColumn id="7" name="Ville"/>
    <tableColumn id="8" name="Province"/>
    <tableColumn id="9" name="Code postal"/>
    <tableColumn id="10" name="Modalités de paiement"/>
    <tableColumn id="11" name="Délai de paiement en jours"/>
    <tableColumn id="12" name="Limite de crédit"/>
    <tableColumn id="13" name="Niveau de priorité"/>
    <tableColumn id="14" name="Statut du compte"/>
    <tableColumn id="15" name="Notes"/>
    <tableColumn id="16" name="Total facturé"/>
    <tableColumn id="17" name="Total payé"/>
    <tableColumn id="18" name="Solde à recevoir"/>
    <tableColumn id="19" name="Montant échu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Factures" displayName="tblFactures" ref="A3:AA103" headerRowCount="1">
  <autoFilter ref="A3:AA103"/>
  <tableColumns count="27">
    <tableColumn id="1" name="Numéro de facture"/>
    <tableColumn id="2" name="Code client"/>
    <tableColumn id="3" name="Nom du client"/>
    <tableColumn id="4" name="Date de facture"/>
    <tableColumn id="5" name="Délai de paiement"/>
    <tableColumn id="6" name="Date d’échéance"/>
    <tableColumn id="7" name="Description"/>
    <tableColumn id="8" name="Montant avant taxes"/>
    <tableColumn id="9" name="Taux de TPS"/>
    <tableColumn id="10" name="Montant TPS"/>
    <tableColumn id="11" name="Taux de TVQ"/>
    <tableColumn id="12" name="Montant TVQ"/>
    <tableColumn id="13" name="Total facture"/>
    <tableColumn id="14" name="Montant payé"/>
    <tableColumn id="15" name="Solde à recevoir"/>
    <tableColumn id="16" name="Date du dernier paiement"/>
    <tableColumn id="17" name="Statut de la facture"/>
    <tableColumn id="18" name="Jours de retard"/>
    <tableColumn id="19" name="Classe d’âge"/>
    <tableColumn id="20" name="Prochaine relance"/>
    <tableColumn id="21" name="Dernière relance"/>
    <tableColumn id="22" name="Type de dernière relance"/>
    <tableColumn id="23" name="Résultat de la dernière relance"/>
    <tableColumn id="24" name="Responsable"/>
    <tableColumn id="25" name="Notes de suivi"/>
    <tableColumn id="26" name="Contrôle du paiement"/>
    <tableColumn id="27" name="Contrôle du numér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Relances" displayName="tblRelances" ref="A108:H208" headerRowCount="1">
  <autoFilter ref="A108:H208"/>
  <tableColumns count="8">
    <tableColumn id="1" name="Numéro de facture"/>
    <tableColumn id="2" name="Date de relance"/>
    <tableColumn id="3" name="Type de relance"/>
    <tableColumn id="4" name="Résultat"/>
    <tableColumn id="5" name="Promesse de paiement"/>
    <tableColumn id="6" name="Montant promis"/>
    <tableColumn id="7" name="Responsable"/>
    <tableColumn id="8" name="Commentai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24" customWidth="1" min="10" max="10"/>
    <col width="23" customWidth="1" min="11" max="11"/>
    <col width="20" customWidth="1" min="12" max="12"/>
    <col width="28" customWidth="1" min="13" max="13"/>
    <col width="18" customWidth="1" min="14" max="14"/>
  </cols>
  <sheetData>
    <row r="1" ht="26" customHeight="1">
      <c r="A1" s="1" t="inlineStr">
        <is>
          <t>Paramètres du modèle de suivi des comptes clients</t>
        </is>
      </c>
    </row>
    <row r="3">
      <c r="A3" s="2" t="inlineStr">
        <is>
          <t>Paramètres généraux</t>
        </is>
      </c>
      <c r="J3" s="3" t="inlineStr">
        <is>
          <t>Statut de la facture</t>
        </is>
      </c>
      <c r="K3" s="3" t="inlineStr">
        <is>
          <t>Mode de paiement</t>
        </is>
      </c>
      <c r="L3" s="3" t="inlineStr">
        <is>
          <t>Type de relance</t>
        </is>
      </c>
      <c r="M3" s="3" t="inlineStr">
        <is>
          <t>Résultat de la relance</t>
        </is>
      </c>
      <c r="N3" s="3" t="inlineStr">
        <is>
          <t>Niveau de priorité</t>
        </is>
      </c>
    </row>
    <row r="4">
      <c r="A4" s="4" t="inlineStr">
        <is>
          <t>Nom de l’entreprise</t>
        </is>
      </c>
      <c r="B4" s="5" t="inlineStr">
        <is>
          <t>Atelier Nordik inc.</t>
        </is>
      </c>
      <c r="J4" s="6" t="inlineStr">
        <is>
          <t>Ouverte</t>
        </is>
      </c>
      <c r="K4" s="6" t="inlineStr">
        <is>
          <t>Non payé</t>
        </is>
      </c>
      <c r="L4" s="6" t="inlineStr">
        <is>
          <t>Courriel</t>
        </is>
      </c>
      <c r="M4" s="6" t="inlineStr">
        <is>
          <t>Aucun retour</t>
        </is>
      </c>
      <c r="N4" s="6" t="inlineStr">
        <is>
          <t>Faible</t>
        </is>
      </c>
    </row>
    <row r="5">
      <c r="A5" s="4" t="inlineStr">
        <is>
          <t>Date d’analyse</t>
        </is>
      </c>
      <c r="B5" s="7" t="n">
        <v>46260</v>
      </c>
      <c r="J5" s="8" t="inlineStr">
        <is>
          <t>Partiellement payée</t>
        </is>
      </c>
      <c r="K5" s="8" t="inlineStr">
        <is>
          <t>Virement bancaire</t>
        </is>
      </c>
      <c r="L5" s="8" t="inlineStr">
        <is>
          <t>Téléphone</t>
        </is>
      </c>
      <c r="M5" s="8" t="inlineStr">
        <is>
          <t>Promesse de paiement</t>
        </is>
      </c>
      <c r="N5" s="8" t="inlineStr">
        <is>
          <t>Normale</t>
        </is>
      </c>
    </row>
    <row r="6">
      <c r="A6" s="4" t="inlineStr">
        <is>
          <t>Devise</t>
        </is>
      </c>
      <c r="B6" s="5" t="inlineStr">
        <is>
          <t>CAD</t>
        </is>
      </c>
      <c r="J6" s="6" t="inlineStr">
        <is>
          <t>Payée</t>
        </is>
      </c>
      <c r="K6" s="6" t="inlineStr">
        <is>
          <t>Chèque</t>
        </is>
      </c>
      <c r="L6" s="6" t="inlineStr">
        <is>
          <t>Lettre</t>
        </is>
      </c>
      <c r="M6" s="6" t="inlineStr">
        <is>
          <t>Paiement reçu</t>
        </is>
      </c>
      <c r="N6" s="6" t="inlineStr">
        <is>
          <t>Élevée</t>
        </is>
      </c>
    </row>
    <row r="7">
      <c r="A7" s="4" t="inlineStr">
        <is>
          <t>Délai de paiement par défaut, en jours</t>
        </is>
      </c>
      <c r="B7" s="9" t="n">
        <v>30</v>
      </c>
      <c r="J7" s="8" t="inlineStr">
        <is>
          <t>En litige</t>
        </is>
      </c>
      <c r="K7" s="8" t="inlineStr">
        <is>
          <t>Carte de crédit</t>
        </is>
      </c>
      <c r="L7" s="8" t="inlineStr">
        <is>
          <t>Portail client</t>
        </is>
      </c>
      <c r="M7" s="8" t="inlineStr">
        <is>
          <t>Facture contestée</t>
        </is>
      </c>
      <c r="N7" s="8" t="inlineStr">
        <is>
          <t>Critique</t>
        </is>
      </c>
    </row>
    <row r="8">
      <c r="J8" s="6" t="inlineStr">
        <is>
          <t>Annulée</t>
        </is>
      </c>
      <c r="K8" s="6" t="inlineStr">
        <is>
          <t>Prélèvement</t>
        </is>
      </c>
      <c r="L8" s="6" t="inlineStr">
        <is>
          <t>Autre</t>
        </is>
      </c>
      <c r="M8" s="6" t="inlineStr">
        <is>
          <t>Coordonnées à valider</t>
        </is>
      </c>
    </row>
    <row r="9">
      <c r="K9" s="8" t="inlineStr">
        <is>
          <t>Comptant</t>
        </is>
      </c>
      <c r="M9" s="8" t="inlineStr">
        <is>
          <t>Autre</t>
        </is>
      </c>
    </row>
    <row r="10">
      <c r="A10" s="10" t="inlineStr">
        <is>
          <t>Taux de taxes</t>
        </is>
      </c>
      <c r="K10" s="6" t="inlineStr">
        <is>
          <t>Autre</t>
        </is>
      </c>
    </row>
    <row r="11">
      <c r="A11" s="4" t="inlineStr">
        <is>
          <t>Taux de TPS</t>
        </is>
      </c>
      <c r="B11" s="11" t="n">
        <v>0.05</v>
      </c>
    </row>
    <row r="12">
      <c r="A12" s="4" t="inlineStr">
        <is>
          <t>Taux de TVQ</t>
        </is>
      </c>
      <c r="B12" s="11" t="n">
        <v>0.09975000000000001</v>
      </c>
    </row>
    <row r="14" ht="34" customHeight="1">
      <c r="A14" s="12" t="inlineStr">
        <is>
          <t>Vérifier les taux applicables à la situation de l’entreprise auprès de l’ARC et de Revenu Québec. Les taux sont modifiables et servent uniquement aux calculs du modèle.</t>
        </is>
      </c>
    </row>
    <row r="16">
      <c r="A16" s="10" t="inlineStr">
        <is>
          <t>Seuils de classement des comptes</t>
        </is>
      </c>
    </row>
    <row r="17">
      <c r="A17" s="4" t="inlineStr">
        <is>
          <t>Seuil « À venir »</t>
        </is>
      </c>
      <c r="B17" s="13" t="n">
        <v>0</v>
      </c>
    </row>
    <row r="18">
      <c r="A18" s="4" t="inlineStr">
        <is>
          <t>Seuil « 1 à 30 jours »</t>
        </is>
      </c>
      <c r="B18" s="13" t="n">
        <v>30</v>
      </c>
    </row>
    <row r="19">
      <c r="A19" s="4" t="inlineStr">
        <is>
          <t>Seuil « 31 à 60 jours »</t>
        </is>
      </c>
      <c r="B19" s="13" t="n">
        <v>60</v>
      </c>
    </row>
    <row r="20">
      <c r="A20" s="4" t="inlineStr">
        <is>
          <t>Seuil « 61 à 90 jours »</t>
        </is>
      </c>
      <c r="B20" s="13" t="n">
        <v>90</v>
      </c>
    </row>
    <row r="21">
      <c r="A21" s="4" t="inlineStr">
        <is>
          <t>Seuil « Plus de 90 jours »</t>
        </is>
      </c>
      <c r="B21" s="13" t="n">
        <v>90</v>
      </c>
    </row>
    <row r="23" ht="32" customHeight="1">
      <c r="A23" s="12" t="inlineStr">
        <is>
          <t>Le classement est basé sur le nombre de jours écoulés depuis la date d’échéance. Les seuils peuvent être adaptés aux politiques internes de l’entreprise.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34" customWidth="1" min="4" max="4"/>
    <col width="16" customWidth="1" min="5" max="5"/>
    <col width="31" customWidth="1" min="6" max="6"/>
    <col width="18" customWidth="1" min="7" max="7"/>
    <col width="11" customWidth="1" min="8" max="8"/>
    <col width="13" customWidth="1" min="9" max="9"/>
    <col width="21" customWidth="1" min="10" max="10"/>
    <col width="18" customWidth="1" min="11" max="11"/>
    <col width="16" customWidth="1" min="12" max="12"/>
    <col width="17" customWidth="1" min="13" max="13"/>
    <col width="15" customWidth="1" min="14" max="14"/>
    <col width="30" customWidth="1" min="15" max="15"/>
    <col width="16" customWidth="1" min="16" max="16"/>
    <col width="16" customWidth="1" min="17" max="17"/>
    <col width="18" customWidth="1" min="18" max="18"/>
    <col width="16" customWidth="1" min="19" max="19"/>
  </cols>
  <sheetData>
    <row r="1" ht="26" customHeight="1">
      <c r="A1" s="1" t="inlineStr">
        <is>
          <t>Comptes clients</t>
        </is>
      </c>
    </row>
    <row r="3" ht="32" customHeight="1">
      <c r="A3" s="14" t="inlineStr">
        <is>
          <t>Code client</t>
        </is>
      </c>
      <c r="B3" s="14" t="inlineStr">
        <is>
          <t>Nom du client</t>
        </is>
      </c>
      <c r="C3" s="14" t="inlineStr">
        <is>
          <t>Personne-ressource</t>
        </is>
      </c>
      <c r="D3" s="14" t="inlineStr">
        <is>
          <t>Courriel</t>
        </is>
      </c>
      <c r="E3" s="14" t="inlineStr">
        <is>
          <t>Téléphone</t>
        </is>
      </c>
      <c r="F3" s="14" t="inlineStr">
        <is>
          <t>Adresse</t>
        </is>
      </c>
      <c r="G3" s="14" t="inlineStr">
        <is>
          <t>Ville</t>
        </is>
      </c>
      <c r="H3" s="14" t="inlineStr">
        <is>
          <t>Province</t>
        </is>
      </c>
      <c r="I3" s="14" t="inlineStr">
        <is>
          <t>Code postal</t>
        </is>
      </c>
      <c r="J3" s="14" t="inlineStr">
        <is>
          <t>Modalités de paiement</t>
        </is>
      </c>
      <c r="K3" s="14" t="inlineStr">
        <is>
          <t>Délai de paiement en jours</t>
        </is>
      </c>
      <c r="L3" s="14" t="inlineStr">
        <is>
          <t>Limite de crédit</t>
        </is>
      </c>
      <c r="M3" s="14" t="inlineStr">
        <is>
          <t>Niveau de priorité</t>
        </is>
      </c>
      <c r="N3" s="14" t="inlineStr">
        <is>
          <t>Statut du compte</t>
        </is>
      </c>
      <c r="O3" s="14" t="inlineStr">
        <is>
          <t>Notes</t>
        </is>
      </c>
      <c r="P3" s="14" t="inlineStr">
        <is>
          <t>Total facturé</t>
        </is>
      </c>
      <c r="Q3" s="14" t="inlineStr">
        <is>
          <t>Total payé</t>
        </is>
      </c>
      <c r="R3" s="14" t="inlineStr">
        <is>
          <t>Solde à recevoir</t>
        </is>
      </c>
      <c r="S3" s="14" t="inlineStr">
        <is>
          <t>Montant échu</t>
        </is>
      </c>
    </row>
    <row r="4">
      <c r="A4" s="15" t="inlineStr">
        <is>
          <t>CL-001</t>
        </is>
      </c>
      <c r="B4" s="16" t="inlineStr">
        <is>
          <t>Construction Boréal inc.</t>
        </is>
      </c>
      <c r="C4" s="15" t="inlineStr">
        <is>
          <t>Marc Gagnon</t>
        </is>
      </c>
      <c r="D4" s="16" t="inlineStr">
        <is>
          <t>marc.gagnon@constructionboreal.ca</t>
        </is>
      </c>
      <c r="E4" s="15" t="inlineStr">
        <is>
          <t>418-555-0142</t>
        </is>
      </c>
      <c r="F4" s="16" t="inlineStr">
        <is>
          <t>1550, boulevard Laurier</t>
        </is>
      </c>
      <c r="G4" s="15" t="inlineStr">
        <is>
          <t>Québec</t>
        </is>
      </c>
      <c r="H4" s="15" t="inlineStr">
        <is>
          <t>QC</t>
        </is>
      </c>
      <c r="I4" s="15" t="inlineStr">
        <is>
          <t>G1S 1C7</t>
        </is>
      </c>
      <c r="J4" s="15" t="inlineStr">
        <is>
          <t>30 jours</t>
        </is>
      </c>
      <c r="K4" s="17" t="n">
        <v>30</v>
      </c>
      <c r="L4" s="18" t="n">
        <v>25000</v>
      </c>
      <c r="M4" s="15" t="inlineStr">
        <is>
          <t>Élevée</t>
        </is>
      </c>
      <c r="N4" s="15" t="inlineStr">
        <is>
          <t>Actif</t>
        </is>
      </c>
      <c r="O4" s="16" t="inlineStr">
        <is>
          <t>Compte chantier principal</t>
        </is>
      </c>
      <c r="P4" s="19">
        <f>IF($A4="","",IFERROR(SUMIFS('Factures et relances'!$M$4:$M$103,'Factures et relances'!$B$4:$B$103,$A4,'Factures et relances'!$Q$4:$Q$103,"&lt;&gt;Annulée"),0))</f>
        <v/>
      </c>
      <c r="Q4" s="19">
        <f>IF($A4="","",IFERROR(SUMIFS('Factures et relances'!$N$4:$N$103,'Factures et relances'!$B$4:$B$103,$A4,'Factures et relances'!$Q$4:$Q$103,"&lt;&gt;Annulée"),0))</f>
        <v/>
      </c>
      <c r="R4" s="19">
        <f>IF($A4="","",IFERROR($P4-$Q4,0))</f>
        <v/>
      </c>
      <c r="S4" s="19">
        <f>IF($A4="","",IFERROR(SUMIFS('Factures et relances'!$O$4:$O$103,'Factures et relances'!$B$4:$B$103,$A4,'Factures et relances'!$S$4:$S$103,"&lt;&gt;À venir",'Factures et relances'!$S$4:$S$103,"&lt;&gt;Payée",'Factures et relances'!$Q$4:$Q$103,"&lt;&gt;Annulée"),0))</f>
        <v/>
      </c>
    </row>
    <row r="5">
      <c r="A5" s="15" t="inlineStr">
        <is>
          <t>CL-002</t>
        </is>
      </c>
      <c r="B5" s="16" t="inlineStr">
        <is>
          <t>Studio Rivière Nord</t>
        </is>
      </c>
      <c r="C5" s="15" t="inlineStr">
        <is>
          <t>Sophie Tremblay</t>
        </is>
      </c>
      <c r="D5" s="16" t="inlineStr">
        <is>
          <t>sophie@studiorivierenord.ca</t>
        </is>
      </c>
      <c r="E5" s="15" t="inlineStr">
        <is>
          <t>514-555-0187</t>
        </is>
      </c>
      <c r="F5" s="16" t="inlineStr">
        <is>
          <t>208, rue Saint-Viateur Ouest</t>
        </is>
      </c>
      <c r="G5" s="15" t="inlineStr">
        <is>
          <t>Montréal</t>
        </is>
      </c>
      <c r="H5" s="15" t="inlineStr">
        <is>
          <t>QC</t>
        </is>
      </c>
      <c r="I5" s="15" t="inlineStr">
        <is>
          <t>H2T 2L7</t>
        </is>
      </c>
      <c r="J5" s="15" t="inlineStr">
        <is>
          <t>15 jours</t>
        </is>
      </c>
      <c r="K5" s="17" t="n">
        <v>15</v>
      </c>
      <c r="L5" s="18" t="n">
        <v>10000</v>
      </c>
      <c r="M5" s="15" t="inlineStr">
        <is>
          <t>Normale</t>
        </is>
      </c>
      <c r="N5" s="15" t="inlineStr">
        <is>
          <t>Actif</t>
        </is>
      </c>
      <c r="O5" s="16" t="inlineStr">
        <is>
          <t>Facturation mensuelle</t>
        </is>
      </c>
      <c r="P5" s="20">
        <f>IF($A5="","",IFERROR(SUMIFS('Factures et relances'!$M$4:$M$103,'Factures et relances'!$B$4:$B$103,$A5,'Factures et relances'!$Q$4:$Q$103,"&lt;&gt;Annulée"),0))</f>
        <v/>
      </c>
      <c r="Q5" s="20">
        <f>IF($A5="","",IFERROR(SUMIFS('Factures et relances'!$N$4:$N$103,'Factures et relances'!$B$4:$B$103,$A5,'Factures et relances'!$Q$4:$Q$103,"&lt;&gt;Annulée"),0))</f>
        <v/>
      </c>
      <c r="R5" s="20">
        <f>IF($A5="","",IFERROR($P5-$Q5,0))</f>
        <v/>
      </c>
      <c r="S5" s="20">
        <f>IF($A5="","",IFERROR(SUMIFS('Factures et relances'!$O$4:$O$103,'Factures et relances'!$B$4:$B$103,$A5,'Factures et relances'!$S$4:$S$103,"&lt;&gt;À venir",'Factures et relances'!$S$4:$S$103,"&lt;&gt;Payée",'Factures et relances'!$Q$4:$Q$103,"&lt;&gt;Annulée"),0))</f>
        <v/>
      </c>
    </row>
    <row r="6">
      <c r="A6" s="15" t="inlineStr">
        <is>
          <t>CL-003</t>
        </is>
      </c>
      <c r="B6" s="16" t="inlineStr">
        <is>
          <t>Ferme des Trois Pins</t>
        </is>
      </c>
      <c r="C6" s="15" t="inlineStr">
        <is>
          <t>Émile Roy</t>
        </is>
      </c>
      <c r="D6" s="16" t="inlineStr">
        <is>
          <t>emile@troispins.ca</t>
        </is>
      </c>
      <c r="E6" s="15" t="inlineStr">
        <is>
          <t>819-555-0126</t>
        </is>
      </c>
      <c r="F6" s="16" t="inlineStr">
        <is>
          <t>75, rang Saint-Joseph</t>
        </is>
      </c>
      <c r="G6" s="15" t="inlineStr">
        <is>
          <t>Drummondville</t>
        </is>
      </c>
      <c r="H6" s="15" t="inlineStr">
        <is>
          <t>QC</t>
        </is>
      </c>
      <c r="I6" s="15" t="inlineStr">
        <is>
          <t>J2B 6V2</t>
        </is>
      </c>
      <c r="J6" s="15" t="inlineStr">
        <is>
          <t>30 jours</t>
        </is>
      </c>
      <c r="K6" s="17" t="n">
        <v>30</v>
      </c>
      <c r="L6" s="18" t="n">
        <v>15000</v>
      </c>
      <c r="M6" s="15" t="inlineStr">
        <is>
          <t>Normale</t>
        </is>
      </c>
      <c r="N6" s="15" t="inlineStr">
        <is>
          <t>Actif</t>
        </is>
      </c>
      <c r="O6" s="16" t="inlineStr">
        <is>
          <t>Client saisonnier</t>
        </is>
      </c>
      <c r="P6" s="19">
        <f>IF($A6="","",IFERROR(SUMIFS('Factures et relances'!$M$4:$M$103,'Factures et relances'!$B$4:$B$103,$A6,'Factures et relances'!$Q$4:$Q$103,"&lt;&gt;Annulée"),0))</f>
        <v/>
      </c>
      <c r="Q6" s="19">
        <f>IF($A6="","",IFERROR(SUMIFS('Factures et relances'!$N$4:$N$103,'Factures et relances'!$B$4:$B$103,$A6,'Factures et relances'!$Q$4:$Q$103,"&lt;&gt;Annulée"),0))</f>
        <v/>
      </c>
      <c r="R6" s="19">
        <f>IF($A6="","",IFERROR($P6-$Q6,0))</f>
        <v/>
      </c>
      <c r="S6" s="19">
        <f>IF($A6="","",IFERROR(SUMIFS('Factures et relances'!$O$4:$O$103,'Factures et relances'!$B$4:$B$103,$A6,'Factures et relances'!$S$4:$S$103,"&lt;&gt;À venir",'Factures et relances'!$S$4:$S$103,"&lt;&gt;Payée",'Factures et relances'!$Q$4:$Q$103,"&lt;&gt;Annulée"),0))</f>
        <v/>
      </c>
    </row>
    <row r="7">
      <c r="A7" s="15" t="inlineStr">
        <is>
          <t>CL-004</t>
        </is>
      </c>
      <c r="B7" s="16" t="inlineStr">
        <is>
          <t>Services Électriques Laurentides</t>
        </is>
      </c>
      <c r="C7" s="15" t="inlineStr">
        <is>
          <t>Nadia Bouchard</t>
        </is>
      </c>
      <c r="D7" s="16" t="inlineStr">
        <is>
          <t>nadia@selaurentides.ca</t>
        </is>
      </c>
      <c r="E7" s="15" t="inlineStr">
        <is>
          <t>450-555-0194</t>
        </is>
      </c>
      <c r="F7" s="16" t="inlineStr">
        <is>
          <t>910, rue Labelle</t>
        </is>
      </c>
      <c r="G7" s="15" t="inlineStr">
        <is>
          <t>Saint-Jérôme</t>
        </is>
      </c>
      <c r="H7" s="15" t="inlineStr">
        <is>
          <t>QC</t>
        </is>
      </c>
      <c r="I7" s="15" t="inlineStr">
        <is>
          <t>J7Z 5L6</t>
        </is>
      </c>
      <c r="J7" s="15" t="inlineStr">
        <is>
          <t>30 jours</t>
        </is>
      </c>
      <c r="K7" s="17" t="n">
        <v>30</v>
      </c>
      <c r="L7" s="18" t="n">
        <v>18000</v>
      </c>
      <c r="M7" s="15" t="inlineStr">
        <is>
          <t>Élevée</t>
        </is>
      </c>
      <c r="N7" s="15" t="inlineStr">
        <is>
          <t>Actif</t>
        </is>
      </c>
      <c r="O7" s="16" t="inlineStr">
        <is>
          <t>Suivi du dossier en litige</t>
        </is>
      </c>
      <c r="P7" s="20">
        <f>IF($A7="","",IFERROR(SUMIFS('Factures et relances'!$M$4:$M$103,'Factures et relances'!$B$4:$B$103,$A7,'Factures et relances'!$Q$4:$Q$103,"&lt;&gt;Annulée"),0))</f>
        <v/>
      </c>
      <c r="Q7" s="20">
        <f>IF($A7="","",IFERROR(SUMIFS('Factures et relances'!$N$4:$N$103,'Factures et relances'!$B$4:$B$103,$A7,'Factures et relances'!$Q$4:$Q$103,"&lt;&gt;Annulée"),0))</f>
        <v/>
      </c>
      <c r="R7" s="20">
        <f>IF($A7="","",IFERROR($P7-$Q7,0))</f>
        <v/>
      </c>
      <c r="S7" s="20">
        <f>IF($A7="","",IFERROR(SUMIFS('Factures et relances'!$O$4:$O$103,'Factures et relances'!$B$4:$B$103,$A7,'Factures et relances'!$S$4:$S$103,"&lt;&gt;À venir",'Factures et relances'!$S$4:$S$103,"&lt;&gt;Payée",'Factures et relances'!$Q$4:$Q$103,"&lt;&gt;Annulée"),0))</f>
        <v/>
      </c>
    </row>
    <row r="8">
      <c r="A8" s="15" t="inlineStr">
        <is>
          <t>CL-005</t>
        </is>
      </c>
      <c r="B8" s="16" t="inlineStr">
        <is>
          <t>Clinique Kiné Plus</t>
        </is>
      </c>
      <c r="C8" s="15" t="inlineStr">
        <is>
          <t>Julie Côté</t>
        </is>
      </c>
      <c r="D8" s="16" t="inlineStr">
        <is>
          <t>julie@kineplus.ca</t>
        </is>
      </c>
      <c r="E8" s="15" t="inlineStr">
        <is>
          <t>514-555-0161</t>
        </is>
      </c>
      <c r="F8" s="16" t="inlineStr">
        <is>
          <t>450, boulevard Saint-Martin Ouest</t>
        </is>
      </c>
      <c r="G8" s="15" t="inlineStr">
        <is>
          <t>Laval</t>
        </is>
      </c>
      <c r="H8" s="15" t="inlineStr">
        <is>
          <t>QC</t>
        </is>
      </c>
      <c r="I8" s="15" t="inlineStr">
        <is>
          <t>H7M 3Y8</t>
        </is>
      </c>
      <c r="J8" s="15" t="inlineStr">
        <is>
          <t>30 jours</t>
        </is>
      </c>
      <c r="K8" s="17" t="n">
        <v>30</v>
      </c>
      <c r="L8" s="18" t="n">
        <v>12000</v>
      </c>
      <c r="M8" s="15" t="inlineStr">
        <is>
          <t>Normale</t>
        </is>
      </c>
      <c r="N8" s="15" t="inlineStr">
        <is>
          <t>Actif</t>
        </is>
      </c>
      <c r="O8" s="16" t="inlineStr">
        <is>
          <t>Mandat de consultation</t>
        </is>
      </c>
      <c r="P8" s="19">
        <f>IF($A8="","",IFERROR(SUMIFS('Factures et relances'!$M$4:$M$103,'Factures et relances'!$B$4:$B$103,$A8,'Factures et relances'!$Q$4:$Q$103,"&lt;&gt;Annulée"),0))</f>
        <v/>
      </c>
      <c r="Q8" s="19">
        <f>IF($A8="","",IFERROR(SUMIFS('Factures et relances'!$N$4:$N$103,'Factures et relances'!$B$4:$B$103,$A8,'Factures et relances'!$Q$4:$Q$103,"&lt;&gt;Annulée"),0))</f>
        <v/>
      </c>
      <c r="R8" s="19">
        <f>IF($A8="","",IFERROR($P8-$Q8,0))</f>
        <v/>
      </c>
      <c r="S8" s="19">
        <f>IF($A8="","",IFERROR(SUMIFS('Factures et relances'!$O$4:$O$103,'Factures et relances'!$B$4:$B$103,$A8,'Factures et relances'!$S$4:$S$103,"&lt;&gt;À venir",'Factures et relances'!$S$4:$S$103,"&lt;&gt;Payée",'Factures et relances'!$Q$4:$Q$103,"&lt;&gt;Annulée"),0))</f>
        <v/>
      </c>
    </row>
    <row r="9">
      <c r="A9" s="15" t="inlineStr">
        <is>
          <t>CL-006</t>
        </is>
      </c>
      <c r="B9" s="16" t="inlineStr">
        <is>
          <t>Groupe Logistique Saguenay</t>
        </is>
      </c>
      <c r="C9" s="15" t="inlineStr">
        <is>
          <t>Philippe Fortin</t>
        </is>
      </c>
      <c r="D9" s="16" t="inlineStr">
        <is>
          <t>philippe@glsaguenay.ca</t>
        </is>
      </c>
      <c r="E9" s="15" t="inlineStr">
        <is>
          <t>418-555-0175</t>
        </is>
      </c>
      <c r="F9" s="16" t="inlineStr">
        <is>
          <t>3800, boulevard du Royaume</t>
        </is>
      </c>
      <c r="G9" s="15" t="inlineStr">
        <is>
          <t>Saguenay</t>
        </is>
      </c>
      <c r="H9" s="15" t="inlineStr">
        <is>
          <t>QC</t>
        </is>
      </c>
      <c r="I9" s="15" t="inlineStr">
        <is>
          <t>G7X 0A4</t>
        </is>
      </c>
      <c r="J9" s="15" t="inlineStr">
        <is>
          <t>45 jours</t>
        </is>
      </c>
      <c r="K9" s="17" t="n">
        <v>45</v>
      </c>
      <c r="L9" s="18" t="n">
        <v>30000</v>
      </c>
      <c r="M9" s="15" t="inlineStr">
        <is>
          <t>Faible</t>
        </is>
      </c>
      <c r="N9" s="15" t="inlineStr">
        <is>
          <t>Actif</t>
        </is>
      </c>
      <c r="O9" s="16" t="inlineStr">
        <is>
          <t>Paiements habituellement rapides</t>
        </is>
      </c>
      <c r="P9" s="20">
        <f>IF($A9="","",IFERROR(SUMIFS('Factures et relances'!$M$4:$M$103,'Factures et relances'!$B$4:$B$103,$A9,'Factures et relances'!$Q$4:$Q$103,"&lt;&gt;Annulée"),0))</f>
        <v/>
      </c>
      <c r="Q9" s="20">
        <f>IF($A9="","",IFERROR(SUMIFS('Factures et relances'!$N$4:$N$103,'Factures et relances'!$B$4:$B$103,$A9,'Factures et relances'!$Q$4:$Q$103,"&lt;&gt;Annulée"),0))</f>
        <v/>
      </c>
      <c r="R9" s="20">
        <f>IF($A9="","",IFERROR($P9-$Q9,0))</f>
        <v/>
      </c>
      <c r="S9" s="20">
        <f>IF($A9="","",IFERROR(SUMIFS('Factures et relances'!$O$4:$O$103,'Factures et relances'!$B$4:$B$103,$A9,'Factures et relances'!$S$4:$S$103,"&lt;&gt;À venir",'Factures et relances'!$S$4:$S$103,"&lt;&gt;Payée",'Factures et relances'!$Q$4:$Q$103,"&lt;&gt;Annulée"),0))</f>
        <v/>
      </c>
    </row>
    <row r="10">
      <c r="A10" s="15" t="inlineStr">
        <is>
          <t>CL-007</t>
        </is>
      </c>
      <c r="B10" s="16" t="inlineStr">
        <is>
          <t>Les Jardins du Mont</t>
        </is>
      </c>
      <c r="C10" s="15" t="inlineStr">
        <is>
          <t>Karine Pelletier</t>
        </is>
      </c>
      <c r="D10" s="16" t="inlineStr">
        <is>
          <t>karine@jardinsdumont.ca</t>
        </is>
      </c>
      <c r="E10" s="15" t="inlineStr">
        <is>
          <t>450-555-0138</t>
        </is>
      </c>
      <c r="F10" s="16" t="inlineStr">
        <is>
          <t>120, chemin du Mont</t>
        </is>
      </c>
      <c r="G10" s="15" t="inlineStr">
        <is>
          <t>Granby</t>
        </is>
      </c>
      <c r="H10" s="15" t="inlineStr">
        <is>
          <t>QC</t>
        </is>
      </c>
      <c r="I10" s="15" t="inlineStr">
        <is>
          <t>J2H 0B8</t>
        </is>
      </c>
      <c r="J10" s="15" t="inlineStr">
        <is>
          <t>15 jours</t>
        </is>
      </c>
      <c r="K10" s="17" t="n">
        <v>15</v>
      </c>
      <c r="L10" s="18" t="n">
        <v>8000</v>
      </c>
      <c r="M10" s="15" t="inlineStr">
        <is>
          <t>Élevée</t>
        </is>
      </c>
      <c r="N10" s="15" t="inlineStr">
        <is>
          <t>Actif</t>
        </is>
      </c>
      <c r="O10" s="16" t="inlineStr">
        <is>
          <t>Relances à privilégier</t>
        </is>
      </c>
      <c r="P10" s="19">
        <f>IF($A10="","",IFERROR(SUMIFS('Factures et relances'!$M$4:$M$103,'Factures et relances'!$B$4:$B$103,$A10,'Factures et relances'!$Q$4:$Q$103,"&lt;&gt;Annulée"),0))</f>
        <v/>
      </c>
      <c r="Q10" s="19">
        <f>IF($A10="","",IFERROR(SUMIFS('Factures et relances'!$N$4:$N$103,'Factures et relances'!$B$4:$B$103,$A10,'Factures et relances'!$Q$4:$Q$103,"&lt;&gt;Annulée"),0))</f>
        <v/>
      </c>
      <c r="R10" s="19">
        <f>IF($A10="","",IFERROR($P10-$Q10,0))</f>
        <v/>
      </c>
      <c r="S10" s="19">
        <f>IF($A10="","",IFERROR(SUMIFS('Factures et relances'!$O$4:$O$103,'Factures et relances'!$B$4:$B$103,$A10,'Factures et relances'!$S$4:$S$103,"&lt;&gt;À venir",'Factures et relances'!$S$4:$S$103,"&lt;&gt;Payée",'Factures et relances'!$Q$4:$Q$103,"&lt;&gt;Annulée"),0))</f>
        <v/>
      </c>
    </row>
    <row r="11">
      <c r="A11" s="15" t="inlineStr">
        <is>
          <t>CL-008</t>
        </is>
      </c>
      <c r="B11" s="16" t="inlineStr">
        <is>
          <t>Atelier Mécano Estrie</t>
        </is>
      </c>
      <c r="C11" s="15" t="inlineStr">
        <is>
          <t>Samuel Beaulieu</t>
        </is>
      </c>
      <c r="D11" s="16" t="inlineStr">
        <is>
          <t>samuel@ateliermecano.ca</t>
        </is>
      </c>
      <c r="E11" s="15" t="inlineStr">
        <is>
          <t>819-555-0119</t>
        </is>
      </c>
      <c r="F11" s="16" t="inlineStr">
        <is>
          <t>600, rue King Ouest</t>
        </is>
      </c>
      <c r="G11" s="15" t="inlineStr">
        <is>
          <t>Sherbrooke</t>
        </is>
      </c>
      <c r="H11" s="15" t="inlineStr">
        <is>
          <t>QC</t>
        </is>
      </c>
      <c r="I11" s="15" t="inlineStr">
        <is>
          <t>J1H 1R4</t>
        </is>
      </c>
      <c r="J11" s="15" t="inlineStr">
        <is>
          <t>30 jours</t>
        </is>
      </c>
      <c r="K11" s="17" t="n">
        <v>30</v>
      </c>
      <c r="L11" s="18" t="n">
        <v>20000</v>
      </c>
      <c r="M11" s="15" t="inlineStr">
        <is>
          <t>Normale</t>
        </is>
      </c>
      <c r="N11" s="15" t="inlineStr">
        <is>
          <t>Actif</t>
        </is>
      </c>
      <c r="O11" s="16" t="inlineStr">
        <is>
          <t>Compte régulier</t>
        </is>
      </c>
      <c r="P11" s="20">
        <f>IF($A11="","",IFERROR(SUMIFS('Factures et relances'!$M$4:$M$103,'Factures et relances'!$B$4:$B$103,$A11,'Factures et relances'!$Q$4:$Q$103,"&lt;&gt;Annulée"),0))</f>
        <v/>
      </c>
      <c r="Q11" s="20">
        <f>IF($A11="","",IFERROR(SUMIFS('Factures et relances'!$N$4:$N$103,'Factures et relances'!$B$4:$B$103,$A11,'Factures et relances'!$Q$4:$Q$103,"&lt;&gt;Annulée"),0))</f>
        <v/>
      </c>
      <c r="R11" s="20">
        <f>IF($A11="","",IFERROR($P11-$Q11,0))</f>
        <v/>
      </c>
      <c r="S11" s="20">
        <f>IF($A11="","",IFERROR(SUMIFS('Factures et relances'!$O$4:$O$103,'Factures et relances'!$B$4:$B$103,$A11,'Factures et relances'!$S$4:$S$103,"&lt;&gt;À venir",'Factures et relances'!$S$4:$S$103,"&lt;&gt;Payée",'Factures et relances'!$Q$4:$Q$103,"&lt;&gt;Annulée"),0))</f>
        <v/>
      </c>
    </row>
    <row r="12">
      <c r="A12" s="15" t="n"/>
      <c r="B12" s="16" t="n"/>
      <c r="C12" s="15" t="n"/>
      <c r="D12" s="16" t="n"/>
      <c r="E12" s="15" t="n"/>
      <c r="F12" s="16" t="n"/>
      <c r="G12" s="15" t="n"/>
      <c r="H12" s="15" t="n"/>
      <c r="I12" s="15" t="n"/>
      <c r="J12" s="15" t="n"/>
      <c r="K12" s="17" t="n"/>
      <c r="L12" s="18" t="n"/>
      <c r="M12" s="15" t="n"/>
      <c r="N12" s="15" t="n"/>
      <c r="O12" s="16" t="n"/>
      <c r="P12" s="19">
        <f>IF($A12="","",IFERROR(SUMIFS('Factures et relances'!$M$4:$M$103,'Factures et relances'!$B$4:$B$103,$A12,'Factures et relances'!$Q$4:$Q$103,"&lt;&gt;Annulée"),0))</f>
        <v/>
      </c>
      <c r="Q12" s="19">
        <f>IF($A12="","",IFERROR(SUMIFS('Factures et relances'!$N$4:$N$103,'Factures et relances'!$B$4:$B$103,$A12,'Factures et relances'!$Q$4:$Q$103,"&lt;&gt;Annulée"),0))</f>
        <v/>
      </c>
      <c r="R12" s="19">
        <f>IF($A12="","",IFERROR($P12-$Q12,0))</f>
        <v/>
      </c>
      <c r="S12" s="19">
        <f>IF($A12="","",IFERROR(SUMIFS('Factures et relances'!$O$4:$O$103,'Factures et relances'!$B$4:$B$103,$A12,'Factures et relances'!$S$4:$S$103,"&lt;&gt;À venir",'Factures et relances'!$S$4:$S$103,"&lt;&gt;Payée",'Factures et relances'!$Q$4:$Q$103,"&lt;&gt;Annulée"),0))</f>
        <v/>
      </c>
    </row>
    <row r="13">
      <c r="A13" s="15" t="n"/>
      <c r="B13" s="16" t="n"/>
      <c r="C13" s="15" t="n"/>
      <c r="D13" s="16" t="n"/>
      <c r="E13" s="15" t="n"/>
      <c r="F13" s="16" t="n"/>
      <c r="G13" s="15" t="n"/>
      <c r="H13" s="15" t="n"/>
      <c r="I13" s="15" t="n"/>
      <c r="J13" s="15" t="n"/>
      <c r="K13" s="17" t="n"/>
      <c r="L13" s="18" t="n"/>
      <c r="M13" s="15" t="n"/>
      <c r="N13" s="15" t="n"/>
      <c r="O13" s="16" t="n"/>
      <c r="P13" s="20">
        <f>IF($A13="","",IFERROR(SUMIFS('Factures et relances'!$M$4:$M$103,'Factures et relances'!$B$4:$B$103,$A13,'Factures et relances'!$Q$4:$Q$103,"&lt;&gt;Annulée"),0))</f>
        <v/>
      </c>
      <c r="Q13" s="20">
        <f>IF($A13="","",IFERROR(SUMIFS('Factures et relances'!$N$4:$N$103,'Factures et relances'!$B$4:$B$103,$A13,'Factures et relances'!$Q$4:$Q$103,"&lt;&gt;Annulée"),0))</f>
        <v/>
      </c>
      <c r="R13" s="20">
        <f>IF($A13="","",IFERROR($P13-$Q13,0))</f>
        <v/>
      </c>
      <c r="S13" s="20">
        <f>IF($A13="","",IFERROR(SUMIFS('Factures et relances'!$O$4:$O$103,'Factures et relances'!$B$4:$B$103,$A13,'Factures et relances'!$S$4:$S$103,"&lt;&gt;À venir",'Factures et relances'!$S$4:$S$103,"&lt;&gt;Payée",'Factures et relances'!$Q$4:$Q$103,"&lt;&gt;Annulée"),0))</f>
        <v/>
      </c>
    </row>
    <row r="14">
      <c r="A14" s="15" t="n"/>
      <c r="B14" s="16" t="n"/>
      <c r="C14" s="15" t="n"/>
      <c r="D14" s="16" t="n"/>
      <c r="E14" s="15" t="n"/>
      <c r="F14" s="16" t="n"/>
      <c r="G14" s="15" t="n"/>
      <c r="H14" s="15" t="n"/>
      <c r="I14" s="15" t="n"/>
      <c r="J14" s="15" t="n"/>
      <c r="K14" s="17" t="n"/>
      <c r="L14" s="18" t="n"/>
      <c r="M14" s="15" t="n"/>
      <c r="N14" s="15" t="n"/>
      <c r="O14" s="16" t="n"/>
      <c r="P14" s="19">
        <f>IF($A14="","",IFERROR(SUMIFS('Factures et relances'!$M$4:$M$103,'Factures et relances'!$B$4:$B$103,$A14,'Factures et relances'!$Q$4:$Q$103,"&lt;&gt;Annulée"),0))</f>
        <v/>
      </c>
      <c r="Q14" s="19">
        <f>IF($A14="","",IFERROR(SUMIFS('Factures et relances'!$N$4:$N$103,'Factures et relances'!$B$4:$B$103,$A14,'Factures et relances'!$Q$4:$Q$103,"&lt;&gt;Annulée"),0))</f>
        <v/>
      </c>
      <c r="R14" s="19">
        <f>IF($A14="","",IFERROR($P14-$Q14,0))</f>
        <v/>
      </c>
      <c r="S14" s="19">
        <f>IF($A14="","",IFERROR(SUMIFS('Factures et relances'!$O$4:$O$103,'Factures et relances'!$B$4:$B$103,$A14,'Factures et relances'!$S$4:$S$103,"&lt;&gt;À venir",'Factures et relances'!$S$4:$S$103,"&lt;&gt;Payée",'Factures et relances'!$Q$4:$Q$103,"&lt;&gt;Annulée"),0))</f>
        <v/>
      </c>
    </row>
    <row r="15">
      <c r="A15" s="15" t="n"/>
      <c r="B15" s="16" t="n"/>
      <c r="C15" s="15" t="n"/>
      <c r="D15" s="16" t="n"/>
      <c r="E15" s="15" t="n"/>
      <c r="F15" s="16" t="n"/>
      <c r="G15" s="15" t="n"/>
      <c r="H15" s="15" t="n"/>
      <c r="I15" s="15" t="n"/>
      <c r="J15" s="15" t="n"/>
      <c r="K15" s="17" t="n"/>
      <c r="L15" s="18" t="n"/>
      <c r="M15" s="15" t="n"/>
      <c r="N15" s="15" t="n"/>
      <c r="O15" s="16" t="n"/>
      <c r="P15" s="20">
        <f>IF($A15="","",IFERROR(SUMIFS('Factures et relances'!$M$4:$M$103,'Factures et relances'!$B$4:$B$103,$A15,'Factures et relances'!$Q$4:$Q$103,"&lt;&gt;Annulée"),0))</f>
        <v/>
      </c>
      <c r="Q15" s="20">
        <f>IF($A15="","",IFERROR(SUMIFS('Factures et relances'!$N$4:$N$103,'Factures et relances'!$B$4:$B$103,$A15,'Factures et relances'!$Q$4:$Q$103,"&lt;&gt;Annulée"),0))</f>
        <v/>
      </c>
      <c r="R15" s="20">
        <f>IF($A15="","",IFERROR($P15-$Q15,0))</f>
        <v/>
      </c>
      <c r="S15" s="20">
        <f>IF($A15="","",IFERROR(SUMIFS('Factures et relances'!$O$4:$O$103,'Factures et relances'!$B$4:$B$103,$A15,'Factures et relances'!$S$4:$S$103,"&lt;&gt;À venir",'Factures et relances'!$S$4:$S$103,"&lt;&gt;Payée",'Factures et relances'!$Q$4:$Q$103,"&lt;&gt;Annulée"),0))</f>
        <v/>
      </c>
    </row>
    <row r="16">
      <c r="A16" s="15" t="n"/>
      <c r="B16" s="16" t="n"/>
      <c r="C16" s="15" t="n"/>
      <c r="D16" s="16" t="n"/>
      <c r="E16" s="15" t="n"/>
      <c r="F16" s="16" t="n"/>
      <c r="G16" s="15" t="n"/>
      <c r="H16" s="15" t="n"/>
      <c r="I16" s="15" t="n"/>
      <c r="J16" s="15" t="n"/>
      <c r="K16" s="17" t="n"/>
      <c r="L16" s="18" t="n"/>
      <c r="M16" s="15" t="n"/>
      <c r="N16" s="15" t="n"/>
      <c r="O16" s="16" t="n"/>
      <c r="P16" s="19">
        <f>IF($A16="","",IFERROR(SUMIFS('Factures et relances'!$M$4:$M$103,'Factures et relances'!$B$4:$B$103,$A16,'Factures et relances'!$Q$4:$Q$103,"&lt;&gt;Annulée"),0))</f>
        <v/>
      </c>
      <c r="Q16" s="19">
        <f>IF($A16="","",IFERROR(SUMIFS('Factures et relances'!$N$4:$N$103,'Factures et relances'!$B$4:$B$103,$A16,'Factures et relances'!$Q$4:$Q$103,"&lt;&gt;Annulée"),0))</f>
        <v/>
      </c>
      <c r="R16" s="19">
        <f>IF($A16="","",IFERROR($P16-$Q16,0))</f>
        <v/>
      </c>
      <c r="S16" s="19">
        <f>IF($A16="","",IFERROR(SUMIFS('Factures et relances'!$O$4:$O$103,'Factures et relances'!$B$4:$B$103,$A16,'Factures et relances'!$S$4:$S$103,"&lt;&gt;À venir",'Factures et relances'!$S$4:$S$103,"&lt;&gt;Payée",'Factures et relances'!$Q$4:$Q$103,"&lt;&gt;Annulée"),0))</f>
        <v/>
      </c>
    </row>
    <row r="17">
      <c r="A17" s="15" t="n"/>
      <c r="B17" s="16" t="n"/>
      <c r="C17" s="15" t="n"/>
      <c r="D17" s="16" t="n"/>
      <c r="E17" s="15" t="n"/>
      <c r="F17" s="16" t="n"/>
      <c r="G17" s="15" t="n"/>
      <c r="H17" s="15" t="n"/>
      <c r="I17" s="15" t="n"/>
      <c r="J17" s="15" t="n"/>
      <c r="K17" s="17" t="n"/>
      <c r="L17" s="18" t="n"/>
      <c r="M17" s="15" t="n"/>
      <c r="N17" s="15" t="n"/>
      <c r="O17" s="16" t="n"/>
      <c r="P17" s="20">
        <f>IF($A17="","",IFERROR(SUMIFS('Factures et relances'!$M$4:$M$103,'Factures et relances'!$B$4:$B$103,$A17,'Factures et relances'!$Q$4:$Q$103,"&lt;&gt;Annulée"),0))</f>
        <v/>
      </c>
      <c r="Q17" s="20">
        <f>IF($A17="","",IFERROR(SUMIFS('Factures et relances'!$N$4:$N$103,'Factures et relances'!$B$4:$B$103,$A17,'Factures et relances'!$Q$4:$Q$103,"&lt;&gt;Annulée"),0))</f>
        <v/>
      </c>
      <c r="R17" s="20">
        <f>IF($A17="","",IFERROR($P17-$Q17,0))</f>
        <v/>
      </c>
      <c r="S17" s="20">
        <f>IF($A17="","",IFERROR(SUMIFS('Factures et relances'!$O$4:$O$103,'Factures et relances'!$B$4:$B$103,$A17,'Factures et relances'!$S$4:$S$103,"&lt;&gt;À venir",'Factures et relances'!$S$4:$S$103,"&lt;&gt;Payée",'Factures et relances'!$Q$4:$Q$103,"&lt;&gt;Annulée"),0))</f>
        <v/>
      </c>
    </row>
    <row r="18">
      <c r="A18" s="15" t="n"/>
      <c r="B18" s="16" t="n"/>
      <c r="C18" s="15" t="n"/>
      <c r="D18" s="16" t="n"/>
      <c r="E18" s="15" t="n"/>
      <c r="F18" s="16" t="n"/>
      <c r="G18" s="15" t="n"/>
      <c r="H18" s="15" t="n"/>
      <c r="I18" s="15" t="n"/>
      <c r="J18" s="15" t="n"/>
      <c r="K18" s="17" t="n"/>
      <c r="L18" s="18" t="n"/>
      <c r="M18" s="15" t="n"/>
      <c r="N18" s="15" t="n"/>
      <c r="O18" s="16" t="n"/>
      <c r="P18" s="19">
        <f>IF($A18="","",IFERROR(SUMIFS('Factures et relances'!$M$4:$M$103,'Factures et relances'!$B$4:$B$103,$A18,'Factures et relances'!$Q$4:$Q$103,"&lt;&gt;Annulée"),0))</f>
        <v/>
      </c>
      <c r="Q18" s="19">
        <f>IF($A18="","",IFERROR(SUMIFS('Factures et relances'!$N$4:$N$103,'Factures et relances'!$B$4:$B$103,$A18,'Factures et relances'!$Q$4:$Q$103,"&lt;&gt;Annulée"),0))</f>
        <v/>
      </c>
      <c r="R18" s="19">
        <f>IF($A18="","",IFERROR($P18-$Q18,0))</f>
        <v/>
      </c>
      <c r="S18" s="19">
        <f>IF($A18="","",IFERROR(SUMIFS('Factures et relances'!$O$4:$O$103,'Factures et relances'!$B$4:$B$103,$A18,'Factures et relances'!$S$4:$S$103,"&lt;&gt;À venir",'Factures et relances'!$S$4:$S$103,"&lt;&gt;Payée",'Factures et relances'!$Q$4:$Q$103,"&lt;&gt;Annulée"),0))</f>
        <v/>
      </c>
    </row>
    <row r="19">
      <c r="A19" s="15" t="n"/>
      <c r="B19" s="16" t="n"/>
      <c r="C19" s="15" t="n"/>
      <c r="D19" s="16" t="n"/>
      <c r="E19" s="15" t="n"/>
      <c r="F19" s="16" t="n"/>
      <c r="G19" s="15" t="n"/>
      <c r="H19" s="15" t="n"/>
      <c r="I19" s="15" t="n"/>
      <c r="J19" s="15" t="n"/>
      <c r="K19" s="17" t="n"/>
      <c r="L19" s="18" t="n"/>
      <c r="M19" s="15" t="n"/>
      <c r="N19" s="15" t="n"/>
      <c r="O19" s="16" t="n"/>
      <c r="P19" s="20">
        <f>IF($A19="","",IFERROR(SUMIFS('Factures et relances'!$M$4:$M$103,'Factures et relances'!$B$4:$B$103,$A19,'Factures et relances'!$Q$4:$Q$103,"&lt;&gt;Annulée"),0))</f>
        <v/>
      </c>
      <c r="Q19" s="20">
        <f>IF($A19="","",IFERROR(SUMIFS('Factures et relances'!$N$4:$N$103,'Factures et relances'!$B$4:$B$103,$A19,'Factures et relances'!$Q$4:$Q$103,"&lt;&gt;Annulée"),0))</f>
        <v/>
      </c>
      <c r="R19" s="20">
        <f>IF($A19="","",IFERROR($P19-$Q19,0))</f>
        <v/>
      </c>
      <c r="S19" s="20">
        <f>IF($A19="","",IFERROR(SUMIFS('Factures et relances'!$O$4:$O$103,'Factures et relances'!$B$4:$B$103,$A19,'Factures et relances'!$S$4:$S$103,"&lt;&gt;À venir",'Factures et relances'!$S$4:$S$103,"&lt;&gt;Payée",'Factures et relances'!$Q$4:$Q$103,"&lt;&gt;Annulée"),0))</f>
        <v/>
      </c>
    </row>
    <row r="20">
      <c r="A20" s="15" t="n"/>
      <c r="B20" s="16" t="n"/>
      <c r="C20" s="15" t="n"/>
      <c r="D20" s="16" t="n"/>
      <c r="E20" s="15" t="n"/>
      <c r="F20" s="16" t="n"/>
      <c r="G20" s="15" t="n"/>
      <c r="H20" s="15" t="n"/>
      <c r="I20" s="15" t="n"/>
      <c r="J20" s="15" t="n"/>
      <c r="K20" s="17" t="n"/>
      <c r="L20" s="18" t="n"/>
      <c r="M20" s="15" t="n"/>
      <c r="N20" s="15" t="n"/>
      <c r="O20" s="16" t="n"/>
      <c r="P20" s="19">
        <f>IF($A20="","",IFERROR(SUMIFS('Factures et relances'!$M$4:$M$103,'Factures et relances'!$B$4:$B$103,$A20,'Factures et relances'!$Q$4:$Q$103,"&lt;&gt;Annulée"),0))</f>
        <v/>
      </c>
      <c r="Q20" s="19">
        <f>IF($A20="","",IFERROR(SUMIFS('Factures et relances'!$N$4:$N$103,'Factures et relances'!$B$4:$B$103,$A20,'Factures et relances'!$Q$4:$Q$103,"&lt;&gt;Annulée"),0))</f>
        <v/>
      </c>
      <c r="R20" s="19">
        <f>IF($A20="","",IFERROR($P20-$Q20,0))</f>
        <v/>
      </c>
      <c r="S20" s="19">
        <f>IF($A20="","",IFERROR(SUMIFS('Factures et relances'!$O$4:$O$103,'Factures et relances'!$B$4:$B$103,$A20,'Factures et relances'!$S$4:$S$103,"&lt;&gt;À venir",'Factures et relances'!$S$4:$S$103,"&lt;&gt;Payée",'Factures et relances'!$Q$4:$Q$103,"&lt;&gt;Annulée"),0))</f>
        <v/>
      </c>
    </row>
    <row r="21">
      <c r="A21" s="15" t="n"/>
      <c r="B21" s="16" t="n"/>
      <c r="C21" s="15" t="n"/>
      <c r="D21" s="16" t="n"/>
      <c r="E21" s="15" t="n"/>
      <c r="F21" s="16" t="n"/>
      <c r="G21" s="15" t="n"/>
      <c r="H21" s="15" t="n"/>
      <c r="I21" s="15" t="n"/>
      <c r="J21" s="15" t="n"/>
      <c r="K21" s="17" t="n"/>
      <c r="L21" s="18" t="n"/>
      <c r="M21" s="15" t="n"/>
      <c r="N21" s="15" t="n"/>
      <c r="O21" s="16" t="n"/>
      <c r="P21" s="20">
        <f>IF($A21="","",IFERROR(SUMIFS('Factures et relances'!$M$4:$M$103,'Factures et relances'!$B$4:$B$103,$A21,'Factures et relances'!$Q$4:$Q$103,"&lt;&gt;Annulée"),0))</f>
        <v/>
      </c>
      <c r="Q21" s="20">
        <f>IF($A21="","",IFERROR(SUMIFS('Factures et relances'!$N$4:$N$103,'Factures et relances'!$B$4:$B$103,$A21,'Factures et relances'!$Q$4:$Q$103,"&lt;&gt;Annulée"),0))</f>
        <v/>
      </c>
      <c r="R21" s="20">
        <f>IF($A21="","",IFERROR($P21-$Q21,0))</f>
        <v/>
      </c>
      <c r="S21" s="20">
        <f>IF($A21="","",IFERROR(SUMIFS('Factures et relances'!$O$4:$O$103,'Factures et relances'!$B$4:$B$103,$A21,'Factures et relances'!$S$4:$S$103,"&lt;&gt;À venir",'Factures et relances'!$S$4:$S$103,"&lt;&gt;Payée",'Factures et relances'!$Q$4:$Q$103,"&lt;&gt;Annulée"),0))</f>
        <v/>
      </c>
    </row>
    <row r="22">
      <c r="A22" s="15" t="n"/>
      <c r="B22" s="16" t="n"/>
      <c r="C22" s="15" t="n"/>
      <c r="D22" s="16" t="n"/>
      <c r="E22" s="15" t="n"/>
      <c r="F22" s="16" t="n"/>
      <c r="G22" s="15" t="n"/>
      <c r="H22" s="15" t="n"/>
      <c r="I22" s="15" t="n"/>
      <c r="J22" s="15" t="n"/>
      <c r="K22" s="17" t="n"/>
      <c r="L22" s="18" t="n"/>
      <c r="M22" s="15" t="n"/>
      <c r="N22" s="15" t="n"/>
      <c r="O22" s="16" t="n"/>
      <c r="P22" s="19">
        <f>IF($A22="","",IFERROR(SUMIFS('Factures et relances'!$M$4:$M$103,'Factures et relances'!$B$4:$B$103,$A22,'Factures et relances'!$Q$4:$Q$103,"&lt;&gt;Annulée"),0))</f>
        <v/>
      </c>
      <c r="Q22" s="19">
        <f>IF($A22="","",IFERROR(SUMIFS('Factures et relances'!$N$4:$N$103,'Factures et relances'!$B$4:$B$103,$A22,'Factures et relances'!$Q$4:$Q$103,"&lt;&gt;Annulée"),0))</f>
        <v/>
      </c>
      <c r="R22" s="19">
        <f>IF($A22="","",IFERROR($P22-$Q22,0))</f>
        <v/>
      </c>
      <c r="S22" s="19">
        <f>IF($A22="","",IFERROR(SUMIFS('Factures et relances'!$O$4:$O$103,'Factures et relances'!$B$4:$B$103,$A22,'Factures et relances'!$S$4:$S$103,"&lt;&gt;À venir",'Factures et relances'!$S$4:$S$103,"&lt;&gt;Payée",'Factures et relances'!$Q$4:$Q$103,"&lt;&gt;Annulée"),0))</f>
        <v/>
      </c>
    </row>
    <row r="23">
      <c r="A23" s="15" t="n"/>
      <c r="B23" s="16" t="n"/>
      <c r="C23" s="15" t="n"/>
      <c r="D23" s="16" t="n"/>
      <c r="E23" s="15" t="n"/>
      <c r="F23" s="16" t="n"/>
      <c r="G23" s="15" t="n"/>
      <c r="H23" s="15" t="n"/>
      <c r="I23" s="15" t="n"/>
      <c r="J23" s="15" t="n"/>
      <c r="K23" s="17" t="n"/>
      <c r="L23" s="18" t="n"/>
      <c r="M23" s="15" t="n"/>
      <c r="N23" s="15" t="n"/>
      <c r="O23" s="16" t="n"/>
      <c r="P23" s="20">
        <f>IF($A23="","",IFERROR(SUMIFS('Factures et relances'!$M$4:$M$103,'Factures et relances'!$B$4:$B$103,$A23,'Factures et relances'!$Q$4:$Q$103,"&lt;&gt;Annulée"),0))</f>
        <v/>
      </c>
      <c r="Q23" s="20">
        <f>IF($A23="","",IFERROR(SUMIFS('Factures et relances'!$N$4:$N$103,'Factures et relances'!$B$4:$B$103,$A23,'Factures et relances'!$Q$4:$Q$103,"&lt;&gt;Annulée"),0))</f>
        <v/>
      </c>
      <c r="R23" s="20">
        <f>IF($A23="","",IFERROR($P23-$Q23,0))</f>
        <v/>
      </c>
      <c r="S23" s="20">
        <f>IF($A23="","",IFERROR(SUMIFS('Factures et relances'!$O$4:$O$103,'Factures et relances'!$B$4:$B$103,$A23,'Factures et relances'!$S$4:$S$103,"&lt;&gt;À venir",'Factures et relances'!$S$4:$S$103,"&lt;&gt;Payée",'Factures et relances'!$Q$4:$Q$103,"&lt;&gt;Annulée"),0))</f>
        <v/>
      </c>
    </row>
    <row r="24">
      <c r="A24" s="15" t="n"/>
      <c r="B24" s="16" t="n"/>
      <c r="C24" s="15" t="n"/>
      <c r="D24" s="16" t="n"/>
      <c r="E24" s="15" t="n"/>
      <c r="F24" s="16" t="n"/>
      <c r="G24" s="15" t="n"/>
      <c r="H24" s="15" t="n"/>
      <c r="I24" s="15" t="n"/>
      <c r="J24" s="15" t="n"/>
      <c r="K24" s="17" t="n"/>
      <c r="L24" s="18" t="n"/>
      <c r="M24" s="15" t="n"/>
      <c r="N24" s="15" t="n"/>
      <c r="O24" s="16" t="n"/>
      <c r="P24" s="19">
        <f>IF($A24="","",IFERROR(SUMIFS('Factures et relances'!$M$4:$M$103,'Factures et relances'!$B$4:$B$103,$A24,'Factures et relances'!$Q$4:$Q$103,"&lt;&gt;Annulée"),0))</f>
        <v/>
      </c>
      <c r="Q24" s="19">
        <f>IF($A24="","",IFERROR(SUMIFS('Factures et relances'!$N$4:$N$103,'Factures et relances'!$B$4:$B$103,$A24,'Factures et relances'!$Q$4:$Q$103,"&lt;&gt;Annulée"),0))</f>
        <v/>
      </c>
      <c r="R24" s="19">
        <f>IF($A24="","",IFERROR($P24-$Q24,0))</f>
        <v/>
      </c>
      <c r="S24" s="19">
        <f>IF($A24="","",IFERROR(SUMIFS('Factures et relances'!$O$4:$O$103,'Factures et relances'!$B$4:$B$103,$A24,'Factures et relances'!$S$4:$S$103,"&lt;&gt;À venir",'Factures et relances'!$S$4:$S$103,"&lt;&gt;Payée",'Factures et relances'!$Q$4:$Q$103,"&lt;&gt;Annulée"),0))</f>
        <v/>
      </c>
    </row>
    <row r="25">
      <c r="A25" s="15" t="n"/>
      <c r="B25" s="16" t="n"/>
      <c r="C25" s="15" t="n"/>
      <c r="D25" s="16" t="n"/>
      <c r="E25" s="15" t="n"/>
      <c r="F25" s="16" t="n"/>
      <c r="G25" s="15" t="n"/>
      <c r="H25" s="15" t="n"/>
      <c r="I25" s="15" t="n"/>
      <c r="J25" s="15" t="n"/>
      <c r="K25" s="17" t="n"/>
      <c r="L25" s="18" t="n"/>
      <c r="M25" s="15" t="n"/>
      <c r="N25" s="15" t="n"/>
      <c r="O25" s="16" t="n"/>
      <c r="P25" s="20">
        <f>IF($A25="","",IFERROR(SUMIFS('Factures et relances'!$M$4:$M$103,'Factures et relances'!$B$4:$B$103,$A25,'Factures et relances'!$Q$4:$Q$103,"&lt;&gt;Annulée"),0))</f>
        <v/>
      </c>
      <c r="Q25" s="20">
        <f>IF($A25="","",IFERROR(SUMIFS('Factures et relances'!$N$4:$N$103,'Factures et relances'!$B$4:$B$103,$A25,'Factures et relances'!$Q$4:$Q$103,"&lt;&gt;Annulée"),0))</f>
        <v/>
      </c>
      <c r="R25" s="20">
        <f>IF($A25="","",IFERROR($P25-$Q25,0))</f>
        <v/>
      </c>
      <c r="S25" s="20">
        <f>IF($A25="","",IFERROR(SUMIFS('Factures et relances'!$O$4:$O$103,'Factures et relances'!$B$4:$B$103,$A25,'Factures et relances'!$S$4:$S$103,"&lt;&gt;À venir",'Factures et relances'!$S$4:$S$103,"&lt;&gt;Payée",'Factures et relances'!$Q$4:$Q$103,"&lt;&gt;Annulée"),0))</f>
        <v/>
      </c>
    </row>
    <row r="26">
      <c r="A26" s="15" t="n"/>
      <c r="B26" s="16" t="n"/>
      <c r="C26" s="15" t="n"/>
      <c r="D26" s="16" t="n"/>
      <c r="E26" s="15" t="n"/>
      <c r="F26" s="16" t="n"/>
      <c r="G26" s="15" t="n"/>
      <c r="H26" s="15" t="n"/>
      <c r="I26" s="15" t="n"/>
      <c r="J26" s="15" t="n"/>
      <c r="K26" s="17" t="n"/>
      <c r="L26" s="18" t="n"/>
      <c r="M26" s="15" t="n"/>
      <c r="N26" s="15" t="n"/>
      <c r="O26" s="16" t="n"/>
      <c r="P26" s="19">
        <f>IF($A26="","",IFERROR(SUMIFS('Factures et relances'!$M$4:$M$103,'Factures et relances'!$B$4:$B$103,$A26,'Factures et relances'!$Q$4:$Q$103,"&lt;&gt;Annulée"),0))</f>
        <v/>
      </c>
      <c r="Q26" s="19">
        <f>IF($A26="","",IFERROR(SUMIFS('Factures et relances'!$N$4:$N$103,'Factures et relances'!$B$4:$B$103,$A26,'Factures et relances'!$Q$4:$Q$103,"&lt;&gt;Annulée"),0))</f>
        <v/>
      </c>
      <c r="R26" s="19">
        <f>IF($A26="","",IFERROR($P26-$Q26,0))</f>
        <v/>
      </c>
      <c r="S26" s="19">
        <f>IF($A26="","",IFERROR(SUMIFS('Factures et relances'!$O$4:$O$103,'Factures et relances'!$B$4:$B$103,$A26,'Factures et relances'!$S$4:$S$103,"&lt;&gt;À venir",'Factures et relances'!$S$4:$S$103,"&lt;&gt;Payée",'Factures et relances'!$Q$4:$Q$103,"&lt;&gt;Annulée"),0))</f>
        <v/>
      </c>
    </row>
    <row r="27">
      <c r="A27" s="15" t="n"/>
      <c r="B27" s="16" t="n"/>
      <c r="C27" s="15" t="n"/>
      <c r="D27" s="16" t="n"/>
      <c r="E27" s="15" t="n"/>
      <c r="F27" s="16" t="n"/>
      <c r="G27" s="15" t="n"/>
      <c r="H27" s="15" t="n"/>
      <c r="I27" s="15" t="n"/>
      <c r="J27" s="15" t="n"/>
      <c r="K27" s="17" t="n"/>
      <c r="L27" s="18" t="n"/>
      <c r="M27" s="15" t="n"/>
      <c r="N27" s="15" t="n"/>
      <c r="O27" s="16" t="n"/>
      <c r="P27" s="20">
        <f>IF($A27="","",IFERROR(SUMIFS('Factures et relances'!$M$4:$M$103,'Factures et relances'!$B$4:$B$103,$A27,'Factures et relances'!$Q$4:$Q$103,"&lt;&gt;Annulée"),0))</f>
        <v/>
      </c>
      <c r="Q27" s="20">
        <f>IF($A27="","",IFERROR(SUMIFS('Factures et relances'!$N$4:$N$103,'Factures et relances'!$B$4:$B$103,$A27,'Factures et relances'!$Q$4:$Q$103,"&lt;&gt;Annulée"),0))</f>
        <v/>
      </c>
      <c r="R27" s="20">
        <f>IF($A27="","",IFERROR($P27-$Q27,0))</f>
        <v/>
      </c>
      <c r="S27" s="20">
        <f>IF($A27="","",IFERROR(SUMIFS('Factures et relances'!$O$4:$O$103,'Factures et relances'!$B$4:$B$103,$A27,'Factures et relances'!$S$4:$S$103,"&lt;&gt;À venir",'Factures et relances'!$S$4:$S$103,"&lt;&gt;Payée",'Factures et relances'!$Q$4:$Q$103,"&lt;&gt;Annulée"),0))</f>
        <v/>
      </c>
    </row>
    <row r="28">
      <c r="A28" s="15" t="n"/>
      <c r="B28" s="16" t="n"/>
      <c r="C28" s="15" t="n"/>
      <c r="D28" s="16" t="n"/>
      <c r="E28" s="15" t="n"/>
      <c r="F28" s="16" t="n"/>
      <c r="G28" s="15" t="n"/>
      <c r="H28" s="15" t="n"/>
      <c r="I28" s="15" t="n"/>
      <c r="J28" s="15" t="n"/>
      <c r="K28" s="17" t="n"/>
      <c r="L28" s="18" t="n"/>
      <c r="M28" s="15" t="n"/>
      <c r="N28" s="15" t="n"/>
      <c r="O28" s="16" t="n"/>
      <c r="P28" s="19">
        <f>IF($A28="","",IFERROR(SUMIFS('Factures et relances'!$M$4:$M$103,'Factures et relances'!$B$4:$B$103,$A28,'Factures et relances'!$Q$4:$Q$103,"&lt;&gt;Annulée"),0))</f>
        <v/>
      </c>
      <c r="Q28" s="19">
        <f>IF($A28="","",IFERROR(SUMIFS('Factures et relances'!$N$4:$N$103,'Factures et relances'!$B$4:$B$103,$A28,'Factures et relances'!$Q$4:$Q$103,"&lt;&gt;Annulée"),0))</f>
        <v/>
      </c>
      <c r="R28" s="19">
        <f>IF($A28="","",IFERROR($P28-$Q28,0))</f>
        <v/>
      </c>
      <c r="S28" s="19">
        <f>IF($A28="","",IFERROR(SUMIFS('Factures et relances'!$O$4:$O$103,'Factures et relances'!$B$4:$B$103,$A28,'Factures et relances'!$S$4:$S$103,"&lt;&gt;À venir",'Factures et relances'!$S$4:$S$103,"&lt;&gt;Payée",'Factures et relances'!$Q$4:$Q$103,"&lt;&gt;Annulée"),0))</f>
        <v/>
      </c>
    </row>
    <row r="29">
      <c r="A29" s="15" t="n"/>
      <c r="B29" s="16" t="n"/>
      <c r="C29" s="15" t="n"/>
      <c r="D29" s="16" t="n"/>
      <c r="E29" s="15" t="n"/>
      <c r="F29" s="16" t="n"/>
      <c r="G29" s="15" t="n"/>
      <c r="H29" s="15" t="n"/>
      <c r="I29" s="15" t="n"/>
      <c r="J29" s="15" t="n"/>
      <c r="K29" s="17" t="n"/>
      <c r="L29" s="18" t="n"/>
      <c r="M29" s="15" t="n"/>
      <c r="N29" s="15" t="n"/>
      <c r="O29" s="16" t="n"/>
      <c r="P29" s="20">
        <f>IF($A29="","",IFERROR(SUMIFS('Factures et relances'!$M$4:$M$103,'Factures et relances'!$B$4:$B$103,$A29,'Factures et relances'!$Q$4:$Q$103,"&lt;&gt;Annulée"),0))</f>
        <v/>
      </c>
      <c r="Q29" s="20">
        <f>IF($A29="","",IFERROR(SUMIFS('Factures et relances'!$N$4:$N$103,'Factures et relances'!$B$4:$B$103,$A29,'Factures et relances'!$Q$4:$Q$103,"&lt;&gt;Annulée"),0))</f>
        <v/>
      </c>
      <c r="R29" s="20">
        <f>IF($A29="","",IFERROR($P29-$Q29,0))</f>
        <v/>
      </c>
      <c r="S29" s="20">
        <f>IF($A29="","",IFERROR(SUMIFS('Factures et relances'!$O$4:$O$103,'Factures et relances'!$B$4:$B$103,$A29,'Factures et relances'!$S$4:$S$103,"&lt;&gt;À venir",'Factures et relances'!$S$4:$S$103,"&lt;&gt;Payée",'Factures et relances'!$Q$4:$Q$103,"&lt;&gt;Annulée"),0))</f>
        <v/>
      </c>
    </row>
    <row r="30">
      <c r="A30" s="15" t="n"/>
      <c r="B30" s="16" t="n"/>
      <c r="C30" s="15" t="n"/>
      <c r="D30" s="16" t="n"/>
      <c r="E30" s="15" t="n"/>
      <c r="F30" s="16" t="n"/>
      <c r="G30" s="15" t="n"/>
      <c r="H30" s="15" t="n"/>
      <c r="I30" s="15" t="n"/>
      <c r="J30" s="15" t="n"/>
      <c r="K30" s="17" t="n"/>
      <c r="L30" s="18" t="n"/>
      <c r="M30" s="15" t="n"/>
      <c r="N30" s="15" t="n"/>
      <c r="O30" s="16" t="n"/>
      <c r="P30" s="19">
        <f>IF($A30="","",IFERROR(SUMIFS('Factures et relances'!$M$4:$M$103,'Factures et relances'!$B$4:$B$103,$A30,'Factures et relances'!$Q$4:$Q$103,"&lt;&gt;Annulée"),0))</f>
        <v/>
      </c>
      <c r="Q30" s="19">
        <f>IF($A30="","",IFERROR(SUMIFS('Factures et relances'!$N$4:$N$103,'Factures et relances'!$B$4:$B$103,$A30,'Factures et relances'!$Q$4:$Q$103,"&lt;&gt;Annulée"),0))</f>
        <v/>
      </c>
      <c r="R30" s="19">
        <f>IF($A30="","",IFERROR($P30-$Q30,0))</f>
        <v/>
      </c>
      <c r="S30" s="19">
        <f>IF($A30="","",IFERROR(SUMIFS('Factures et relances'!$O$4:$O$103,'Factures et relances'!$B$4:$B$103,$A30,'Factures et relances'!$S$4:$S$103,"&lt;&gt;À venir",'Factures et relances'!$S$4:$S$103,"&lt;&gt;Payée",'Factures et relances'!$Q$4:$Q$103,"&lt;&gt;Annulée"),0))</f>
        <v/>
      </c>
    </row>
    <row r="31">
      <c r="A31" s="15" t="n"/>
      <c r="B31" s="16" t="n"/>
      <c r="C31" s="15" t="n"/>
      <c r="D31" s="16" t="n"/>
      <c r="E31" s="15" t="n"/>
      <c r="F31" s="16" t="n"/>
      <c r="G31" s="15" t="n"/>
      <c r="H31" s="15" t="n"/>
      <c r="I31" s="15" t="n"/>
      <c r="J31" s="15" t="n"/>
      <c r="K31" s="17" t="n"/>
      <c r="L31" s="18" t="n"/>
      <c r="M31" s="15" t="n"/>
      <c r="N31" s="15" t="n"/>
      <c r="O31" s="16" t="n"/>
      <c r="P31" s="20">
        <f>IF($A31="","",IFERROR(SUMIFS('Factures et relances'!$M$4:$M$103,'Factures et relances'!$B$4:$B$103,$A31,'Factures et relances'!$Q$4:$Q$103,"&lt;&gt;Annulée"),0))</f>
        <v/>
      </c>
      <c r="Q31" s="20">
        <f>IF($A31="","",IFERROR(SUMIFS('Factures et relances'!$N$4:$N$103,'Factures et relances'!$B$4:$B$103,$A31,'Factures et relances'!$Q$4:$Q$103,"&lt;&gt;Annulée"),0))</f>
        <v/>
      </c>
      <c r="R31" s="20">
        <f>IF($A31="","",IFERROR($P31-$Q31,0))</f>
        <v/>
      </c>
      <c r="S31" s="20">
        <f>IF($A31="","",IFERROR(SUMIFS('Factures et relances'!$O$4:$O$103,'Factures et relances'!$B$4:$B$103,$A31,'Factures et relances'!$S$4:$S$103,"&lt;&gt;À venir",'Factures et relances'!$S$4:$S$103,"&lt;&gt;Payée",'Factures et relances'!$Q$4:$Q$103,"&lt;&gt;Annulée"),0))</f>
        <v/>
      </c>
    </row>
    <row r="32">
      <c r="A32" s="15" t="n"/>
      <c r="B32" s="16" t="n"/>
      <c r="C32" s="15" t="n"/>
      <c r="D32" s="16" t="n"/>
      <c r="E32" s="15" t="n"/>
      <c r="F32" s="16" t="n"/>
      <c r="G32" s="15" t="n"/>
      <c r="H32" s="15" t="n"/>
      <c r="I32" s="15" t="n"/>
      <c r="J32" s="15" t="n"/>
      <c r="K32" s="17" t="n"/>
      <c r="L32" s="18" t="n"/>
      <c r="M32" s="15" t="n"/>
      <c r="N32" s="15" t="n"/>
      <c r="O32" s="16" t="n"/>
      <c r="P32" s="19">
        <f>IF($A32="","",IFERROR(SUMIFS('Factures et relances'!$M$4:$M$103,'Factures et relances'!$B$4:$B$103,$A32,'Factures et relances'!$Q$4:$Q$103,"&lt;&gt;Annulée"),0))</f>
        <v/>
      </c>
      <c r="Q32" s="19">
        <f>IF($A32="","",IFERROR(SUMIFS('Factures et relances'!$N$4:$N$103,'Factures et relances'!$B$4:$B$103,$A32,'Factures et relances'!$Q$4:$Q$103,"&lt;&gt;Annulée"),0))</f>
        <v/>
      </c>
      <c r="R32" s="19">
        <f>IF($A32="","",IFERROR($P32-$Q32,0))</f>
        <v/>
      </c>
      <c r="S32" s="19">
        <f>IF($A32="","",IFERROR(SUMIFS('Factures et relances'!$O$4:$O$103,'Factures et relances'!$B$4:$B$103,$A32,'Factures et relances'!$S$4:$S$103,"&lt;&gt;À venir",'Factures et relances'!$S$4:$S$103,"&lt;&gt;Payée",'Factures et relances'!$Q$4:$Q$103,"&lt;&gt;Annulée"),0))</f>
        <v/>
      </c>
    </row>
    <row r="33">
      <c r="A33" s="15" t="n"/>
      <c r="B33" s="16" t="n"/>
      <c r="C33" s="15" t="n"/>
      <c r="D33" s="16" t="n"/>
      <c r="E33" s="15" t="n"/>
      <c r="F33" s="16" t="n"/>
      <c r="G33" s="15" t="n"/>
      <c r="H33" s="15" t="n"/>
      <c r="I33" s="15" t="n"/>
      <c r="J33" s="15" t="n"/>
      <c r="K33" s="17" t="n"/>
      <c r="L33" s="18" t="n"/>
      <c r="M33" s="15" t="n"/>
      <c r="N33" s="15" t="n"/>
      <c r="O33" s="16" t="n"/>
      <c r="P33" s="20">
        <f>IF($A33="","",IFERROR(SUMIFS('Factures et relances'!$M$4:$M$103,'Factures et relances'!$B$4:$B$103,$A33,'Factures et relances'!$Q$4:$Q$103,"&lt;&gt;Annulée"),0))</f>
        <v/>
      </c>
      <c r="Q33" s="20">
        <f>IF($A33="","",IFERROR(SUMIFS('Factures et relances'!$N$4:$N$103,'Factures et relances'!$B$4:$B$103,$A33,'Factures et relances'!$Q$4:$Q$103,"&lt;&gt;Annulée"),0))</f>
        <v/>
      </c>
      <c r="R33" s="20">
        <f>IF($A33="","",IFERROR($P33-$Q33,0))</f>
        <v/>
      </c>
      <c r="S33" s="20">
        <f>IF($A33="","",IFERROR(SUMIFS('Factures et relances'!$O$4:$O$103,'Factures et relances'!$B$4:$B$103,$A33,'Factures et relances'!$S$4:$S$103,"&lt;&gt;À venir",'Factures et relances'!$S$4:$S$103,"&lt;&gt;Payée",'Factures et relances'!$Q$4:$Q$103,"&lt;&gt;Annulée"),0))</f>
        <v/>
      </c>
    </row>
    <row r="34">
      <c r="A34" s="15" t="n"/>
      <c r="B34" s="16" t="n"/>
      <c r="C34" s="15" t="n"/>
      <c r="D34" s="16" t="n"/>
      <c r="E34" s="15" t="n"/>
      <c r="F34" s="16" t="n"/>
      <c r="G34" s="15" t="n"/>
      <c r="H34" s="15" t="n"/>
      <c r="I34" s="15" t="n"/>
      <c r="J34" s="15" t="n"/>
      <c r="K34" s="17" t="n"/>
      <c r="L34" s="18" t="n"/>
      <c r="M34" s="15" t="n"/>
      <c r="N34" s="15" t="n"/>
      <c r="O34" s="16" t="n"/>
      <c r="P34" s="19">
        <f>IF($A34="","",IFERROR(SUMIFS('Factures et relances'!$M$4:$M$103,'Factures et relances'!$B$4:$B$103,$A34,'Factures et relances'!$Q$4:$Q$103,"&lt;&gt;Annulée"),0))</f>
        <v/>
      </c>
      <c r="Q34" s="19">
        <f>IF($A34="","",IFERROR(SUMIFS('Factures et relances'!$N$4:$N$103,'Factures et relances'!$B$4:$B$103,$A34,'Factures et relances'!$Q$4:$Q$103,"&lt;&gt;Annulée"),0))</f>
        <v/>
      </c>
      <c r="R34" s="19">
        <f>IF($A34="","",IFERROR($P34-$Q34,0))</f>
        <v/>
      </c>
      <c r="S34" s="19">
        <f>IF($A34="","",IFERROR(SUMIFS('Factures et relances'!$O$4:$O$103,'Factures et relances'!$B$4:$B$103,$A34,'Factures et relances'!$S$4:$S$103,"&lt;&gt;À venir",'Factures et relances'!$S$4:$S$103,"&lt;&gt;Payée",'Factures et relances'!$Q$4:$Q$103,"&lt;&gt;Annulée"),0))</f>
        <v/>
      </c>
    </row>
    <row r="35">
      <c r="A35" s="15" t="n"/>
      <c r="B35" s="16" t="n"/>
      <c r="C35" s="15" t="n"/>
      <c r="D35" s="16" t="n"/>
      <c r="E35" s="15" t="n"/>
      <c r="F35" s="16" t="n"/>
      <c r="G35" s="15" t="n"/>
      <c r="H35" s="15" t="n"/>
      <c r="I35" s="15" t="n"/>
      <c r="J35" s="15" t="n"/>
      <c r="K35" s="17" t="n"/>
      <c r="L35" s="18" t="n"/>
      <c r="M35" s="15" t="n"/>
      <c r="N35" s="15" t="n"/>
      <c r="O35" s="16" t="n"/>
      <c r="P35" s="20">
        <f>IF($A35="","",IFERROR(SUMIFS('Factures et relances'!$M$4:$M$103,'Factures et relances'!$B$4:$B$103,$A35,'Factures et relances'!$Q$4:$Q$103,"&lt;&gt;Annulée"),0))</f>
        <v/>
      </c>
      <c r="Q35" s="20">
        <f>IF($A35="","",IFERROR(SUMIFS('Factures et relances'!$N$4:$N$103,'Factures et relances'!$B$4:$B$103,$A35,'Factures et relances'!$Q$4:$Q$103,"&lt;&gt;Annulée"),0))</f>
        <v/>
      </c>
      <c r="R35" s="20">
        <f>IF($A35="","",IFERROR($P35-$Q35,0))</f>
        <v/>
      </c>
      <c r="S35" s="20">
        <f>IF($A35="","",IFERROR(SUMIFS('Factures et relances'!$O$4:$O$103,'Factures et relances'!$B$4:$B$103,$A35,'Factures et relances'!$S$4:$S$103,"&lt;&gt;À venir",'Factures et relances'!$S$4:$S$103,"&lt;&gt;Payée",'Factures et relances'!$Q$4:$Q$103,"&lt;&gt;Annulée"),0))</f>
        <v/>
      </c>
    </row>
    <row r="36">
      <c r="A36" s="15" t="n"/>
      <c r="B36" s="16" t="n"/>
      <c r="C36" s="15" t="n"/>
      <c r="D36" s="16" t="n"/>
      <c r="E36" s="15" t="n"/>
      <c r="F36" s="16" t="n"/>
      <c r="G36" s="15" t="n"/>
      <c r="H36" s="15" t="n"/>
      <c r="I36" s="15" t="n"/>
      <c r="J36" s="15" t="n"/>
      <c r="K36" s="17" t="n"/>
      <c r="L36" s="18" t="n"/>
      <c r="M36" s="15" t="n"/>
      <c r="N36" s="15" t="n"/>
      <c r="O36" s="16" t="n"/>
      <c r="P36" s="19">
        <f>IF($A36="","",IFERROR(SUMIFS('Factures et relances'!$M$4:$M$103,'Factures et relances'!$B$4:$B$103,$A36,'Factures et relances'!$Q$4:$Q$103,"&lt;&gt;Annulée"),0))</f>
        <v/>
      </c>
      <c r="Q36" s="19">
        <f>IF($A36="","",IFERROR(SUMIFS('Factures et relances'!$N$4:$N$103,'Factures et relances'!$B$4:$B$103,$A36,'Factures et relances'!$Q$4:$Q$103,"&lt;&gt;Annulée"),0))</f>
        <v/>
      </c>
      <c r="R36" s="19">
        <f>IF($A36="","",IFERROR($P36-$Q36,0))</f>
        <v/>
      </c>
      <c r="S36" s="19">
        <f>IF($A36="","",IFERROR(SUMIFS('Factures et relances'!$O$4:$O$103,'Factures et relances'!$B$4:$B$103,$A36,'Factures et relances'!$S$4:$S$103,"&lt;&gt;À venir",'Factures et relances'!$S$4:$S$103,"&lt;&gt;Payée",'Factures et relances'!$Q$4:$Q$103,"&lt;&gt;Annulée"),0))</f>
        <v/>
      </c>
    </row>
    <row r="37">
      <c r="A37" s="15" t="n"/>
      <c r="B37" s="16" t="n"/>
      <c r="C37" s="15" t="n"/>
      <c r="D37" s="16" t="n"/>
      <c r="E37" s="15" t="n"/>
      <c r="F37" s="16" t="n"/>
      <c r="G37" s="15" t="n"/>
      <c r="H37" s="15" t="n"/>
      <c r="I37" s="15" t="n"/>
      <c r="J37" s="15" t="n"/>
      <c r="K37" s="17" t="n"/>
      <c r="L37" s="18" t="n"/>
      <c r="M37" s="15" t="n"/>
      <c r="N37" s="15" t="n"/>
      <c r="O37" s="16" t="n"/>
      <c r="P37" s="20">
        <f>IF($A37="","",IFERROR(SUMIFS('Factures et relances'!$M$4:$M$103,'Factures et relances'!$B$4:$B$103,$A37,'Factures et relances'!$Q$4:$Q$103,"&lt;&gt;Annulée"),0))</f>
        <v/>
      </c>
      <c r="Q37" s="20">
        <f>IF($A37="","",IFERROR(SUMIFS('Factures et relances'!$N$4:$N$103,'Factures et relances'!$B$4:$B$103,$A37,'Factures et relances'!$Q$4:$Q$103,"&lt;&gt;Annulée"),0))</f>
        <v/>
      </c>
      <c r="R37" s="20">
        <f>IF($A37="","",IFERROR($P37-$Q37,0))</f>
        <v/>
      </c>
      <c r="S37" s="20">
        <f>IF($A37="","",IFERROR(SUMIFS('Factures et relances'!$O$4:$O$103,'Factures et relances'!$B$4:$B$103,$A37,'Factures et relances'!$S$4:$S$103,"&lt;&gt;À venir",'Factures et relances'!$S$4:$S$103,"&lt;&gt;Payée",'Factures et relances'!$Q$4:$Q$103,"&lt;&gt;Annulée"),0))</f>
        <v/>
      </c>
    </row>
    <row r="38">
      <c r="A38" s="15" t="n"/>
      <c r="B38" s="16" t="n"/>
      <c r="C38" s="15" t="n"/>
      <c r="D38" s="16" t="n"/>
      <c r="E38" s="15" t="n"/>
      <c r="F38" s="16" t="n"/>
      <c r="G38" s="15" t="n"/>
      <c r="H38" s="15" t="n"/>
      <c r="I38" s="15" t="n"/>
      <c r="J38" s="15" t="n"/>
      <c r="K38" s="17" t="n"/>
      <c r="L38" s="18" t="n"/>
      <c r="M38" s="15" t="n"/>
      <c r="N38" s="15" t="n"/>
      <c r="O38" s="16" t="n"/>
      <c r="P38" s="19">
        <f>IF($A38="","",IFERROR(SUMIFS('Factures et relances'!$M$4:$M$103,'Factures et relances'!$B$4:$B$103,$A38,'Factures et relances'!$Q$4:$Q$103,"&lt;&gt;Annulée"),0))</f>
        <v/>
      </c>
      <c r="Q38" s="19">
        <f>IF($A38="","",IFERROR(SUMIFS('Factures et relances'!$N$4:$N$103,'Factures et relances'!$B$4:$B$103,$A38,'Factures et relances'!$Q$4:$Q$103,"&lt;&gt;Annulée"),0))</f>
        <v/>
      </c>
      <c r="R38" s="19">
        <f>IF($A38="","",IFERROR($P38-$Q38,0))</f>
        <v/>
      </c>
      <c r="S38" s="19">
        <f>IF($A38="","",IFERROR(SUMIFS('Factures et relances'!$O$4:$O$103,'Factures et relances'!$B$4:$B$103,$A38,'Factures et relances'!$S$4:$S$103,"&lt;&gt;À venir",'Factures et relances'!$S$4:$S$103,"&lt;&gt;Payée",'Factures et relances'!$Q$4:$Q$103,"&lt;&gt;Annulée"),0))</f>
        <v/>
      </c>
    </row>
    <row r="39">
      <c r="A39" s="15" t="n"/>
      <c r="B39" s="16" t="n"/>
      <c r="C39" s="15" t="n"/>
      <c r="D39" s="16" t="n"/>
      <c r="E39" s="15" t="n"/>
      <c r="F39" s="16" t="n"/>
      <c r="G39" s="15" t="n"/>
      <c r="H39" s="15" t="n"/>
      <c r="I39" s="15" t="n"/>
      <c r="J39" s="15" t="n"/>
      <c r="K39" s="17" t="n"/>
      <c r="L39" s="18" t="n"/>
      <c r="M39" s="15" t="n"/>
      <c r="N39" s="15" t="n"/>
      <c r="O39" s="16" t="n"/>
      <c r="P39" s="20">
        <f>IF($A39="","",IFERROR(SUMIFS('Factures et relances'!$M$4:$M$103,'Factures et relances'!$B$4:$B$103,$A39,'Factures et relances'!$Q$4:$Q$103,"&lt;&gt;Annulée"),0))</f>
        <v/>
      </c>
      <c r="Q39" s="20">
        <f>IF($A39="","",IFERROR(SUMIFS('Factures et relances'!$N$4:$N$103,'Factures et relances'!$B$4:$B$103,$A39,'Factures et relances'!$Q$4:$Q$103,"&lt;&gt;Annulée"),0))</f>
        <v/>
      </c>
      <c r="R39" s="20">
        <f>IF($A39="","",IFERROR($P39-$Q39,0))</f>
        <v/>
      </c>
      <c r="S39" s="20">
        <f>IF($A39="","",IFERROR(SUMIFS('Factures et relances'!$O$4:$O$103,'Factures et relances'!$B$4:$B$103,$A39,'Factures et relances'!$S$4:$S$103,"&lt;&gt;À venir",'Factures et relances'!$S$4:$S$103,"&lt;&gt;Payée",'Factures et relances'!$Q$4:$Q$103,"&lt;&gt;Annulée"),0))</f>
        <v/>
      </c>
    </row>
    <row r="40">
      <c r="A40" s="15" t="n"/>
      <c r="B40" s="16" t="n"/>
      <c r="C40" s="15" t="n"/>
      <c r="D40" s="16" t="n"/>
      <c r="E40" s="15" t="n"/>
      <c r="F40" s="16" t="n"/>
      <c r="G40" s="15" t="n"/>
      <c r="H40" s="15" t="n"/>
      <c r="I40" s="15" t="n"/>
      <c r="J40" s="15" t="n"/>
      <c r="K40" s="17" t="n"/>
      <c r="L40" s="18" t="n"/>
      <c r="M40" s="15" t="n"/>
      <c r="N40" s="15" t="n"/>
      <c r="O40" s="16" t="n"/>
      <c r="P40" s="19">
        <f>IF($A40="","",IFERROR(SUMIFS('Factures et relances'!$M$4:$M$103,'Factures et relances'!$B$4:$B$103,$A40,'Factures et relances'!$Q$4:$Q$103,"&lt;&gt;Annulée"),0))</f>
        <v/>
      </c>
      <c r="Q40" s="19">
        <f>IF($A40="","",IFERROR(SUMIFS('Factures et relances'!$N$4:$N$103,'Factures et relances'!$B$4:$B$103,$A40,'Factures et relances'!$Q$4:$Q$103,"&lt;&gt;Annulée"),0))</f>
        <v/>
      </c>
      <c r="R40" s="19">
        <f>IF($A40="","",IFERROR($P40-$Q40,0))</f>
        <v/>
      </c>
      <c r="S40" s="19">
        <f>IF($A40="","",IFERROR(SUMIFS('Factures et relances'!$O$4:$O$103,'Factures et relances'!$B$4:$B$103,$A40,'Factures et relances'!$S$4:$S$103,"&lt;&gt;À venir",'Factures et relances'!$S$4:$S$103,"&lt;&gt;Payée",'Factures et relances'!$Q$4:$Q$103,"&lt;&gt;Annulée"),0))</f>
        <v/>
      </c>
    </row>
    <row r="41">
      <c r="A41" s="15" t="n"/>
      <c r="B41" s="16" t="n"/>
      <c r="C41" s="15" t="n"/>
      <c r="D41" s="16" t="n"/>
      <c r="E41" s="15" t="n"/>
      <c r="F41" s="16" t="n"/>
      <c r="G41" s="15" t="n"/>
      <c r="H41" s="15" t="n"/>
      <c r="I41" s="15" t="n"/>
      <c r="J41" s="15" t="n"/>
      <c r="K41" s="17" t="n"/>
      <c r="L41" s="18" t="n"/>
      <c r="M41" s="15" t="n"/>
      <c r="N41" s="15" t="n"/>
      <c r="O41" s="16" t="n"/>
      <c r="P41" s="20">
        <f>IF($A41="","",IFERROR(SUMIFS('Factures et relances'!$M$4:$M$103,'Factures et relances'!$B$4:$B$103,$A41,'Factures et relances'!$Q$4:$Q$103,"&lt;&gt;Annulée"),0))</f>
        <v/>
      </c>
      <c r="Q41" s="20">
        <f>IF($A41="","",IFERROR(SUMIFS('Factures et relances'!$N$4:$N$103,'Factures et relances'!$B$4:$B$103,$A41,'Factures et relances'!$Q$4:$Q$103,"&lt;&gt;Annulée"),0))</f>
        <v/>
      </c>
      <c r="R41" s="20">
        <f>IF($A41="","",IFERROR($P41-$Q41,0))</f>
        <v/>
      </c>
      <c r="S41" s="20">
        <f>IF($A41="","",IFERROR(SUMIFS('Factures et relances'!$O$4:$O$103,'Factures et relances'!$B$4:$B$103,$A41,'Factures et relances'!$S$4:$S$103,"&lt;&gt;À venir",'Factures et relances'!$S$4:$S$103,"&lt;&gt;Payée",'Factures et relances'!$Q$4:$Q$103,"&lt;&gt;Annulée"),0))</f>
        <v/>
      </c>
    </row>
    <row r="42">
      <c r="A42" s="15" t="n"/>
      <c r="B42" s="16" t="n"/>
      <c r="C42" s="15" t="n"/>
      <c r="D42" s="16" t="n"/>
      <c r="E42" s="15" t="n"/>
      <c r="F42" s="16" t="n"/>
      <c r="G42" s="15" t="n"/>
      <c r="H42" s="15" t="n"/>
      <c r="I42" s="15" t="n"/>
      <c r="J42" s="15" t="n"/>
      <c r="K42" s="17" t="n"/>
      <c r="L42" s="18" t="n"/>
      <c r="M42" s="15" t="n"/>
      <c r="N42" s="15" t="n"/>
      <c r="O42" s="16" t="n"/>
      <c r="P42" s="19">
        <f>IF($A42="","",IFERROR(SUMIFS('Factures et relances'!$M$4:$M$103,'Factures et relances'!$B$4:$B$103,$A42,'Factures et relances'!$Q$4:$Q$103,"&lt;&gt;Annulée"),0))</f>
        <v/>
      </c>
      <c r="Q42" s="19">
        <f>IF($A42="","",IFERROR(SUMIFS('Factures et relances'!$N$4:$N$103,'Factures et relances'!$B$4:$B$103,$A42,'Factures et relances'!$Q$4:$Q$103,"&lt;&gt;Annulée"),0))</f>
        <v/>
      </c>
      <c r="R42" s="19">
        <f>IF($A42="","",IFERROR($P42-$Q42,0))</f>
        <v/>
      </c>
      <c r="S42" s="19">
        <f>IF($A42="","",IFERROR(SUMIFS('Factures et relances'!$O$4:$O$103,'Factures et relances'!$B$4:$B$103,$A42,'Factures et relances'!$S$4:$S$103,"&lt;&gt;À venir",'Factures et relances'!$S$4:$S$103,"&lt;&gt;Payée",'Factures et relances'!$Q$4:$Q$103,"&lt;&gt;Annulée"),0))</f>
        <v/>
      </c>
    </row>
    <row r="43">
      <c r="A43" s="15" t="n"/>
      <c r="B43" s="16" t="n"/>
      <c r="C43" s="15" t="n"/>
      <c r="D43" s="16" t="n"/>
      <c r="E43" s="15" t="n"/>
      <c r="F43" s="16" t="n"/>
      <c r="G43" s="15" t="n"/>
      <c r="H43" s="15" t="n"/>
      <c r="I43" s="15" t="n"/>
      <c r="J43" s="15" t="n"/>
      <c r="K43" s="17" t="n"/>
      <c r="L43" s="18" t="n"/>
      <c r="M43" s="15" t="n"/>
      <c r="N43" s="15" t="n"/>
      <c r="O43" s="16" t="n"/>
      <c r="P43" s="20">
        <f>IF($A43="","",IFERROR(SUMIFS('Factures et relances'!$M$4:$M$103,'Factures et relances'!$B$4:$B$103,$A43,'Factures et relances'!$Q$4:$Q$103,"&lt;&gt;Annulée"),0))</f>
        <v/>
      </c>
      <c r="Q43" s="20">
        <f>IF($A43="","",IFERROR(SUMIFS('Factures et relances'!$N$4:$N$103,'Factures et relances'!$B$4:$B$103,$A43,'Factures et relances'!$Q$4:$Q$103,"&lt;&gt;Annulée"),0))</f>
        <v/>
      </c>
      <c r="R43" s="20">
        <f>IF($A43="","",IFERROR($P43-$Q43,0))</f>
        <v/>
      </c>
      <c r="S43" s="20">
        <f>IF($A43="","",IFERROR(SUMIFS('Factures et relances'!$O$4:$O$103,'Factures et relances'!$B$4:$B$103,$A43,'Factures et relances'!$S$4:$S$103,"&lt;&gt;À venir",'Factures et relances'!$S$4:$S$103,"&lt;&gt;Payée",'Factures et relances'!$Q$4:$Q$103,"&lt;&gt;Annulée"),0))</f>
        <v/>
      </c>
    </row>
    <row r="44">
      <c r="A44" s="15" t="n"/>
      <c r="B44" s="16" t="n"/>
      <c r="C44" s="15" t="n"/>
      <c r="D44" s="16" t="n"/>
      <c r="E44" s="15" t="n"/>
      <c r="F44" s="16" t="n"/>
      <c r="G44" s="15" t="n"/>
      <c r="H44" s="15" t="n"/>
      <c r="I44" s="15" t="n"/>
      <c r="J44" s="15" t="n"/>
      <c r="K44" s="17" t="n"/>
      <c r="L44" s="18" t="n"/>
      <c r="M44" s="15" t="n"/>
      <c r="N44" s="15" t="n"/>
      <c r="O44" s="16" t="n"/>
      <c r="P44" s="19">
        <f>IF($A44="","",IFERROR(SUMIFS('Factures et relances'!$M$4:$M$103,'Factures et relances'!$B$4:$B$103,$A44,'Factures et relances'!$Q$4:$Q$103,"&lt;&gt;Annulée"),0))</f>
        <v/>
      </c>
      <c r="Q44" s="19">
        <f>IF($A44="","",IFERROR(SUMIFS('Factures et relances'!$N$4:$N$103,'Factures et relances'!$B$4:$B$103,$A44,'Factures et relances'!$Q$4:$Q$103,"&lt;&gt;Annulée"),0))</f>
        <v/>
      </c>
      <c r="R44" s="19">
        <f>IF($A44="","",IFERROR($P44-$Q44,0))</f>
        <v/>
      </c>
      <c r="S44" s="19">
        <f>IF($A44="","",IFERROR(SUMIFS('Factures et relances'!$O$4:$O$103,'Factures et relances'!$B$4:$B$103,$A44,'Factures et relances'!$S$4:$S$103,"&lt;&gt;À venir",'Factures et relances'!$S$4:$S$103,"&lt;&gt;Payée",'Factures et relances'!$Q$4:$Q$103,"&lt;&gt;Annulée"),0))</f>
        <v/>
      </c>
    </row>
    <row r="45">
      <c r="A45" s="15" t="n"/>
      <c r="B45" s="16" t="n"/>
      <c r="C45" s="15" t="n"/>
      <c r="D45" s="16" t="n"/>
      <c r="E45" s="15" t="n"/>
      <c r="F45" s="16" t="n"/>
      <c r="G45" s="15" t="n"/>
      <c r="H45" s="15" t="n"/>
      <c r="I45" s="15" t="n"/>
      <c r="J45" s="15" t="n"/>
      <c r="K45" s="17" t="n"/>
      <c r="L45" s="18" t="n"/>
      <c r="M45" s="15" t="n"/>
      <c r="N45" s="15" t="n"/>
      <c r="O45" s="16" t="n"/>
      <c r="P45" s="20">
        <f>IF($A45="","",IFERROR(SUMIFS('Factures et relances'!$M$4:$M$103,'Factures et relances'!$B$4:$B$103,$A45,'Factures et relances'!$Q$4:$Q$103,"&lt;&gt;Annulée"),0))</f>
        <v/>
      </c>
      <c r="Q45" s="20">
        <f>IF($A45="","",IFERROR(SUMIFS('Factures et relances'!$N$4:$N$103,'Factures et relances'!$B$4:$B$103,$A45,'Factures et relances'!$Q$4:$Q$103,"&lt;&gt;Annulée"),0))</f>
        <v/>
      </c>
      <c r="R45" s="20">
        <f>IF($A45="","",IFERROR($P45-$Q45,0))</f>
        <v/>
      </c>
      <c r="S45" s="20">
        <f>IF($A45="","",IFERROR(SUMIFS('Factures et relances'!$O$4:$O$103,'Factures et relances'!$B$4:$B$103,$A45,'Factures et relances'!$S$4:$S$103,"&lt;&gt;À venir",'Factures et relances'!$S$4:$S$103,"&lt;&gt;Payée",'Factures et relances'!$Q$4:$Q$103,"&lt;&gt;Annulée"),0))</f>
        <v/>
      </c>
    </row>
    <row r="46">
      <c r="A46" s="15" t="n"/>
      <c r="B46" s="16" t="n"/>
      <c r="C46" s="15" t="n"/>
      <c r="D46" s="16" t="n"/>
      <c r="E46" s="15" t="n"/>
      <c r="F46" s="16" t="n"/>
      <c r="G46" s="15" t="n"/>
      <c r="H46" s="15" t="n"/>
      <c r="I46" s="15" t="n"/>
      <c r="J46" s="15" t="n"/>
      <c r="K46" s="17" t="n"/>
      <c r="L46" s="18" t="n"/>
      <c r="M46" s="15" t="n"/>
      <c r="N46" s="15" t="n"/>
      <c r="O46" s="16" t="n"/>
      <c r="P46" s="19">
        <f>IF($A46="","",IFERROR(SUMIFS('Factures et relances'!$M$4:$M$103,'Factures et relances'!$B$4:$B$103,$A46,'Factures et relances'!$Q$4:$Q$103,"&lt;&gt;Annulée"),0))</f>
        <v/>
      </c>
      <c r="Q46" s="19">
        <f>IF($A46="","",IFERROR(SUMIFS('Factures et relances'!$N$4:$N$103,'Factures et relances'!$B$4:$B$103,$A46,'Factures et relances'!$Q$4:$Q$103,"&lt;&gt;Annulée"),0))</f>
        <v/>
      </c>
      <c r="R46" s="19">
        <f>IF($A46="","",IFERROR($P46-$Q46,0))</f>
        <v/>
      </c>
      <c r="S46" s="19">
        <f>IF($A46="","",IFERROR(SUMIFS('Factures et relances'!$O$4:$O$103,'Factures et relances'!$B$4:$B$103,$A46,'Factures et relances'!$S$4:$S$103,"&lt;&gt;À venir",'Factures et relances'!$S$4:$S$103,"&lt;&gt;Payée",'Factures et relances'!$Q$4:$Q$103,"&lt;&gt;Annulée"),0))</f>
        <v/>
      </c>
    </row>
    <row r="47">
      <c r="A47" s="15" t="n"/>
      <c r="B47" s="16" t="n"/>
      <c r="C47" s="15" t="n"/>
      <c r="D47" s="16" t="n"/>
      <c r="E47" s="15" t="n"/>
      <c r="F47" s="16" t="n"/>
      <c r="G47" s="15" t="n"/>
      <c r="H47" s="15" t="n"/>
      <c r="I47" s="15" t="n"/>
      <c r="J47" s="15" t="n"/>
      <c r="K47" s="17" t="n"/>
      <c r="L47" s="18" t="n"/>
      <c r="M47" s="15" t="n"/>
      <c r="N47" s="15" t="n"/>
      <c r="O47" s="16" t="n"/>
      <c r="P47" s="20">
        <f>IF($A47="","",IFERROR(SUMIFS('Factures et relances'!$M$4:$M$103,'Factures et relances'!$B$4:$B$103,$A47,'Factures et relances'!$Q$4:$Q$103,"&lt;&gt;Annulée"),0))</f>
        <v/>
      </c>
      <c r="Q47" s="20">
        <f>IF($A47="","",IFERROR(SUMIFS('Factures et relances'!$N$4:$N$103,'Factures et relances'!$B$4:$B$103,$A47,'Factures et relances'!$Q$4:$Q$103,"&lt;&gt;Annulée"),0))</f>
        <v/>
      </c>
      <c r="R47" s="20">
        <f>IF($A47="","",IFERROR($P47-$Q47,0))</f>
        <v/>
      </c>
      <c r="S47" s="20">
        <f>IF($A47="","",IFERROR(SUMIFS('Factures et relances'!$O$4:$O$103,'Factures et relances'!$B$4:$B$103,$A47,'Factures et relances'!$S$4:$S$103,"&lt;&gt;À venir",'Factures et relances'!$S$4:$S$103,"&lt;&gt;Payée",'Factures et relances'!$Q$4:$Q$103,"&lt;&gt;Annulée"),0))</f>
        <v/>
      </c>
    </row>
    <row r="48">
      <c r="A48" s="15" t="n"/>
      <c r="B48" s="16" t="n"/>
      <c r="C48" s="15" t="n"/>
      <c r="D48" s="16" t="n"/>
      <c r="E48" s="15" t="n"/>
      <c r="F48" s="16" t="n"/>
      <c r="G48" s="15" t="n"/>
      <c r="H48" s="15" t="n"/>
      <c r="I48" s="15" t="n"/>
      <c r="J48" s="15" t="n"/>
      <c r="K48" s="17" t="n"/>
      <c r="L48" s="18" t="n"/>
      <c r="M48" s="15" t="n"/>
      <c r="N48" s="15" t="n"/>
      <c r="O48" s="16" t="n"/>
      <c r="P48" s="19">
        <f>IF($A48="","",IFERROR(SUMIFS('Factures et relances'!$M$4:$M$103,'Factures et relances'!$B$4:$B$103,$A48,'Factures et relances'!$Q$4:$Q$103,"&lt;&gt;Annulée"),0))</f>
        <v/>
      </c>
      <c r="Q48" s="19">
        <f>IF($A48="","",IFERROR(SUMIFS('Factures et relances'!$N$4:$N$103,'Factures et relances'!$B$4:$B$103,$A48,'Factures et relances'!$Q$4:$Q$103,"&lt;&gt;Annulée"),0))</f>
        <v/>
      </c>
      <c r="R48" s="19">
        <f>IF($A48="","",IFERROR($P48-$Q48,0))</f>
        <v/>
      </c>
      <c r="S48" s="19">
        <f>IF($A48="","",IFERROR(SUMIFS('Factures et relances'!$O$4:$O$103,'Factures et relances'!$B$4:$B$103,$A48,'Factures et relances'!$S$4:$S$103,"&lt;&gt;À venir",'Factures et relances'!$S$4:$S$103,"&lt;&gt;Payée",'Factures et relances'!$Q$4:$Q$103,"&lt;&gt;Annulée"),0))</f>
        <v/>
      </c>
    </row>
    <row r="49">
      <c r="A49" s="15" t="n"/>
      <c r="B49" s="16" t="n"/>
      <c r="C49" s="15" t="n"/>
      <c r="D49" s="16" t="n"/>
      <c r="E49" s="15" t="n"/>
      <c r="F49" s="16" t="n"/>
      <c r="G49" s="15" t="n"/>
      <c r="H49" s="15" t="n"/>
      <c r="I49" s="15" t="n"/>
      <c r="J49" s="15" t="n"/>
      <c r="K49" s="17" t="n"/>
      <c r="L49" s="18" t="n"/>
      <c r="M49" s="15" t="n"/>
      <c r="N49" s="15" t="n"/>
      <c r="O49" s="16" t="n"/>
      <c r="P49" s="20">
        <f>IF($A49="","",IFERROR(SUMIFS('Factures et relances'!$M$4:$M$103,'Factures et relances'!$B$4:$B$103,$A49,'Factures et relances'!$Q$4:$Q$103,"&lt;&gt;Annulée"),0))</f>
        <v/>
      </c>
      <c r="Q49" s="20">
        <f>IF($A49="","",IFERROR(SUMIFS('Factures et relances'!$N$4:$N$103,'Factures et relances'!$B$4:$B$103,$A49,'Factures et relances'!$Q$4:$Q$103,"&lt;&gt;Annulée"),0))</f>
        <v/>
      </c>
      <c r="R49" s="20">
        <f>IF($A49="","",IFERROR($P49-$Q49,0))</f>
        <v/>
      </c>
      <c r="S49" s="20">
        <f>IF($A49="","",IFERROR(SUMIFS('Factures et relances'!$O$4:$O$103,'Factures et relances'!$B$4:$B$103,$A49,'Factures et relances'!$S$4:$S$103,"&lt;&gt;À venir",'Factures et relances'!$S$4:$S$103,"&lt;&gt;Payée",'Factures et relances'!$Q$4:$Q$103,"&lt;&gt;Annulée"),0))</f>
        <v/>
      </c>
    </row>
    <row r="50">
      <c r="A50" s="15" t="n"/>
      <c r="B50" s="16" t="n"/>
      <c r="C50" s="15" t="n"/>
      <c r="D50" s="16" t="n"/>
      <c r="E50" s="15" t="n"/>
      <c r="F50" s="16" t="n"/>
      <c r="G50" s="15" t="n"/>
      <c r="H50" s="15" t="n"/>
      <c r="I50" s="15" t="n"/>
      <c r="J50" s="15" t="n"/>
      <c r="K50" s="17" t="n"/>
      <c r="L50" s="18" t="n"/>
      <c r="M50" s="15" t="n"/>
      <c r="N50" s="15" t="n"/>
      <c r="O50" s="16" t="n"/>
      <c r="P50" s="19">
        <f>IF($A50="","",IFERROR(SUMIFS('Factures et relances'!$M$4:$M$103,'Factures et relances'!$B$4:$B$103,$A50,'Factures et relances'!$Q$4:$Q$103,"&lt;&gt;Annulée"),0))</f>
        <v/>
      </c>
      <c r="Q50" s="19">
        <f>IF($A50="","",IFERROR(SUMIFS('Factures et relances'!$N$4:$N$103,'Factures et relances'!$B$4:$B$103,$A50,'Factures et relances'!$Q$4:$Q$103,"&lt;&gt;Annulée"),0))</f>
        <v/>
      </c>
      <c r="R50" s="19">
        <f>IF($A50="","",IFERROR($P50-$Q50,0))</f>
        <v/>
      </c>
      <c r="S50" s="19">
        <f>IF($A50="","",IFERROR(SUMIFS('Factures et relances'!$O$4:$O$103,'Factures et relances'!$B$4:$B$103,$A50,'Factures et relances'!$S$4:$S$103,"&lt;&gt;À venir",'Factures et relances'!$S$4:$S$103,"&lt;&gt;Payée",'Factures et relances'!$Q$4:$Q$103,"&lt;&gt;Annulée"),0))</f>
        <v/>
      </c>
    </row>
    <row r="51">
      <c r="A51" s="15" t="n"/>
      <c r="B51" s="16" t="n"/>
      <c r="C51" s="15" t="n"/>
      <c r="D51" s="16" t="n"/>
      <c r="E51" s="15" t="n"/>
      <c r="F51" s="16" t="n"/>
      <c r="G51" s="15" t="n"/>
      <c r="H51" s="15" t="n"/>
      <c r="I51" s="15" t="n"/>
      <c r="J51" s="15" t="n"/>
      <c r="K51" s="17" t="n"/>
      <c r="L51" s="18" t="n"/>
      <c r="M51" s="15" t="n"/>
      <c r="N51" s="15" t="n"/>
      <c r="O51" s="16" t="n"/>
      <c r="P51" s="20">
        <f>IF($A51="","",IFERROR(SUMIFS('Factures et relances'!$M$4:$M$103,'Factures et relances'!$B$4:$B$103,$A51,'Factures et relances'!$Q$4:$Q$103,"&lt;&gt;Annulée"),0))</f>
        <v/>
      </c>
      <c r="Q51" s="20">
        <f>IF($A51="","",IFERROR(SUMIFS('Factures et relances'!$N$4:$N$103,'Factures et relances'!$B$4:$B$103,$A51,'Factures et relances'!$Q$4:$Q$103,"&lt;&gt;Annulée"),0))</f>
        <v/>
      </c>
      <c r="R51" s="20">
        <f>IF($A51="","",IFERROR($P51-$Q51,0))</f>
        <v/>
      </c>
      <c r="S51" s="20">
        <f>IF($A51="","",IFERROR(SUMIFS('Factures et relances'!$O$4:$O$103,'Factures et relances'!$B$4:$B$103,$A51,'Factures et relances'!$S$4:$S$103,"&lt;&gt;À venir",'Factures et relances'!$S$4:$S$103,"&lt;&gt;Payée",'Factures et relances'!$Q$4:$Q$103,"&lt;&gt;Annulée"),0))</f>
        <v/>
      </c>
    </row>
    <row r="52">
      <c r="A52" s="15" t="n"/>
      <c r="B52" s="16" t="n"/>
      <c r="C52" s="15" t="n"/>
      <c r="D52" s="16" t="n"/>
      <c r="E52" s="15" t="n"/>
      <c r="F52" s="16" t="n"/>
      <c r="G52" s="15" t="n"/>
      <c r="H52" s="15" t="n"/>
      <c r="I52" s="15" t="n"/>
      <c r="J52" s="15" t="n"/>
      <c r="K52" s="17" t="n"/>
      <c r="L52" s="18" t="n"/>
      <c r="M52" s="15" t="n"/>
      <c r="N52" s="15" t="n"/>
      <c r="O52" s="16" t="n"/>
      <c r="P52" s="19">
        <f>IF($A52="","",IFERROR(SUMIFS('Factures et relances'!$M$4:$M$103,'Factures et relances'!$B$4:$B$103,$A52,'Factures et relances'!$Q$4:$Q$103,"&lt;&gt;Annulée"),0))</f>
        <v/>
      </c>
      <c r="Q52" s="19">
        <f>IF($A52="","",IFERROR(SUMIFS('Factures et relances'!$N$4:$N$103,'Factures et relances'!$B$4:$B$103,$A52,'Factures et relances'!$Q$4:$Q$103,"&lt;&gt;Annulée"),0))</f>
        <v/>
      </c>
      <c r="R52" s="19">
        <f>IF($A52="","",IFERROR($P52-$Q52,0))</f>
        <v/>
      </c>
      <c r="S52" s="19">
        <f>IF($A52="","",IFERROR(SUMIFS('Factures et relances'!$O$4:$O$103,'Factures et relances'!$B$4:$B$103,$A52,'Factures et relances'!$S$4:$S$103,"&lt;&gt;À venir",'Factures et relances'!$S$4:$S$103,"&lt;&gt;Payée",'Factures et relances'!$Q$4:$Q$103,"&lt;&gt;Annulée"),0))</f>
        <v/>
      </c>
    </row>
    <row r="53">
      <c r="A53" s="15" t="n"/>
      <c r="B53" s="16" t="n"/>
      <c r="C53" s="15" t="n"/>
      <c r="D53" s="16" t="n"/>
      <c r="E53" s="15" t="n"/>
      <c r="F53" s="16" t="n"/>
      <c r="G53" s="15" t="n"/>
      <c r="H53" s="15" t="n"/>
      <c r="I53" s="15" t="n"/>
      <c r="J53" s="15" t="n"/>
      <c r="K53" s="17" t="n"/>
      <c r="L53" s="18" t="n"/>
      <c r="M53" s="15" t="n"/>
      <c r="N53" s="15" t="n"/>
      <c r="O53" s="16" t="n"/>
      <c r="P53" s="20">
        <f>IF($A53="","",IFERROR(SUMIFS('Factures et relances'!$M$4:$M$103,'Factures et relances'!$B$4:$B$103,$A53,'Factures et relances'!$Q$4:$Q$103,"&lt;&gt;Annulée"),0))</f>
        <v/>
      </c>
      <c r="Q53" s="20">
        <f>IF($A53="","",IFERROR(SUMIFS('Factures et relances'!$N$4:$N$103,'Factures et relances'!$B$4:$B$103,$A53,'Factures et relances'!$Q$4:$Q$103,"&lt;&gt;Annulée"),0))</f>
        <v/>
      </c>
      <c r="R53" s="20">
        <f>IF($A53="","",IFERROR($P53-$Q53,0))</f>
        <v/>
      </c>
      <c r="S53" s="20">
        <f>IF($A53="","",IFERROR(SUMIFS('Factures et relances'!$O$4:$O$103,'Factures et relances'!$B$4:$B$103,$A53,'Factures et relances'!$S$4:$S$103,"&lt;&gt;À venir",'Factures et relances'!$S$4:$S$103,"&lt;&gt;Payée",'Factures et relances'!$Q$4:$Q$103,"&lt;&gt;Annulée"),0))</f>
        <v/>
      </c>
    </row>
    <row r="54">
      <c r="A54" s="15" t="n"/>
      <c r="B54" s="16" t="n"/>
      <c r="C54" s="15" t="n"/>
      <c r="D54" s="16" t="n"/>
      <c r="E54" s="15" t="n"/>
      <c r="F54" s="16" t="n"/>
      <c r="G54" s="15" t="n"/>
      <c r="H54" s="15" t="n"/>
      <c r="I54" s="15" t="n"/>
      <c r="J54" s="15" t="n"/>
      <c r="K54" s="17" t="n"/>
      <c r="L54" s="18" t="n"/>
      <c r="M54" s="15" t="n"/>
      <c r="N54" s="15" t="n"/>
      <c r="O54" s="16" t="n"/>
      <c r="P54" s="19">
        <f>IF($A54="","",IFERROR(SUMIFS('Factures et relances'!$M$4:$M$103,'Factures et relances'!$B$4:$B$103,$A54,'Factures et relances'!$Q$4:$Q$103,"&lt;&gt;Annulée"),0))</f>
        <v/>
      </c>
      <c r="Q54" s="19">
        <f>IF($A54="","",IFERROR(SUMIFS('Factures et relances'!$N$4:$N$103,'Factures et relances'!$B$4:$B$103,$A54,'Factures et relances'!$Q$4:$Q$103,"&lt;&gt;Annulée"),0))</f>
        <v/>
      </c>
      <c r="R54" s="19">
        <f>IF($A54="","",IFERROR($P54-$Q54,0))</f>
        <v/>
      </c>
      <c r="S54" s="19">
        <f>IF($A54="","",IFERROR(SUMIFS('Factures et relances'!$O$4:$O$103,'Factures et relances'!$B$4:$B$103,$A54,'Factures et relances'!$S$4:$S$103,"&lt;&gt;À venir",'Factures et relances'!$S$4:$S$103,"&lt;&gt;Payée",'Factures et relances'!$Q$4:$Q$103,"&lt;&gt;Annulée"),0))</f>
        <v/>
      </c>
    </row>
    <row r="55">
      <c r="A55" s="15" t="n"/>
      <c r="B55" s="16" t="n"/>
      <c r="C55" s="15" t="n"/>
      <c r="D55" s="16" t="n"/>
      <c r="E55" s="15" t="n"/>
      <c r="F55" s="16" t="n"/>
      <c r="G55" s="15" t="n"/>
      <c r="H55" s="15" t="n"/>
      <c r="I55" s="15" t="n"/>
      <c r="J55" s="15" t="n"/>
      <c r="K55" s="17" t="n"/>
      <c r="L55" s="18" t="n"/>
      <c r="M55" s="15" t="n"/>
      <c r="N55" s="15" t="n"/>
      <c r="O55" s="16" t="n"/>
      <c r="P55" s="20">
        <f>IF($A55="","",IFERROR(SUMIFS('Factures et relances'!$M$4:$M$103,'Factures et relances'!$B$4:$B$103,$A55,'Factures et relances'!$Q$4:$Q$103,"&lt;&gt;Annulée"),0))</f>
        <v/>
      </c>
      <c r="Q55" s="20">
        <f>IF($A55="","",IFERROR(SUMIFS('Factures et relances'!$N$4:$N$103,'Factures et relances'!$B$4:$B$103,$A55,'Factures et relances'!$Q$4:$Q$103,"&lt;&gt;Annulée"),0))</f>
        <v/>
      </c>
      <c r="R55" s="20">
        <f>IF($A55="","",IFERROR($P55-$Q55,0))</f>
        <v/>
      </c>
      <c r="S55" s="20">
        <f>IF($A55="","",IFERROR(SUMIFS('Factures et relances'!$O$4:$O$103,'Factures et relances'!$B$4:$B$103,$A55,'Factures et relances'!$S$4:$S$103,"&lt;&gt;À venir",'Factures et relances'!$S$4:$S$103,"&lt;&gt;Payée",'Factures et relances'!$Q$4:$Q$103,"&lt;&gt;Annulée"),0))</f>
        <v/>
      </c>
    </row>
    <row r="56">
      <c r="A56" s="15" t="n"/>
      <c r="B56" s="16" t="n"/>
      <c r="C56" s="15" t="n"/>
      <c r="D56" s="16" t="n"/>
      <c r="E56" s="15" t="n"/>
      <c r="F56" s="16" t="n"/>
      <c r="G56" s="15" t="n"/>
      <c r="H56" s="15" t="n"/>
      <c r="I56" s="15" t="n"/>
      <c r="J56" s="15" t="n"/>
      <c r="K56" s="17" t="n"/>
      <c r="L56" s="18" t="n"/>
      <c r="M56" s="15" t="n"/>
      <c r="N56" s="15" t="n"/>
      <c r="O56" s="16" t="n"/>
      <c r="P56" s="19">
        <f>IF($A56="","",IFERROR(SUMIFS('Factures et relances'!$M$4:$M$103,'Factures et relances'!$B$4:$B$103,$A56,'Factures et relances'!$Q$4:$Q$103,"&lt;&gt;Annulée"),0))</f>
        <v/>
      </c>
      <c r="Q56" s="19">
        <f>IF($A56="","",IFERROR(SUMIFS('Factures et relances'!$N$4:$N$103,'Factures et relances'!$B$4:$B$103,$A56,'Factures et relances'!$Q$4:$Q$103,"&lt;&gt;Annulée"),0))</f>
        <v/>
      </c>
      <c r="R56" s="19">
        <f>IF($A56="","",IFERROR($P56-$Q56,0))</f>
        <v/>
      </c>
      <c r="S56" s="19">
        <f>IF($A56="","",IFERROR(SUMIFS('Factures et relances'!$O$4:$O$103,'Factures et relances'!$B$4:$B$103,$A56,'Factures et relances'!$S$4:$S$103,"&lt;&gt;À venir",'Factures et relances'!$S$4:$S$103,"&lt;&gt;Payée",'Factures et relances'!$Q$4:$Q$103,"&lt;&gt;Annulée"),0))</f>
        <v/>
      </c>
    </row>
    <row r="57">
      <c r="A57" s="15" t="n"/>
      <c r="B57" s="16" t="n"/>
      <c r="C57" s="15" t="n"/>
      <c r="D57" s="16" t="n"/>
      <c r="E57" s="15" t="n"/>
      <c r="F57" s="16" t="n"/>
      <c r="G57" s="15" t="n"/>
      <c r="H57" s="15" t="n"/>
      <c r="I57" s="15" t="n"/>
      <c r="J57" s="15" t="n"/>
      <c r="K57" s="17" t="n"/>
      <c r="L57" s="18" t="n"/>
      <c r="M57" s="15" t="n"/>
      <c r="N57" s="15" t="n"/>
      <c r="O57" s="16" t="n"/>
      <c r="P57" s="20">
        <f>IF($A57="","",IFERROR(SUMIFS('Factures et relances'!$M$4:$M$103,'Factures et relances'!$B$4:$B$103,$A57,'Factures et relances'!$Q$4:$Q$103,"&lt;&gt;Annulée"),0))</f>
        <v/>
      </c>
      <c r="Q57" s="20">
        <f>IF($A57="","",IFERROR(SUMIFS('Factures et relances'!$N$4:$N$103,'Factures et relances'!$B$4:$B$103,$A57,'Factures et relances'!$Q$4:$Q$103,"&lt;&gt;Annulée"),0))</f>
        <v/>
      </c>
      <c r="R57" s="20">
        <f>IF($A57="","",IFERROR($P57-$Q57,0))</f>
        <v/>
      </c>
      <c r="S57" s="20">
        <f>IF($A57="","",IFERROR(SUMIFS('Factures et relances'!$O$4:$O$103,'Factures et relances'!$B$4:$B$103,$A57,'Factures et relances'!$S$4:$S$103,"&lt;&gt;À venir",'Factures et relances'!$S$4:$S$103,"&lt;&gt;Payée",'Factures et relances'!$Q$4:$Q$103,"&lt;&gt;Annulée"),0))</f>
        <v/>
      </c>
    </row>
    <row r="58">
      <c r="A58" s="15" t="n"/>
      <c r="B58" s="16" t="n"/>
      <c r="C58" s="15" t="n"/>
      <c r="D58" s="16" t="n"/>
      <c r="E58" s="15" t="n"/>
      <c r="F58" s="16" t="n"/>
      <c r="G58" s="15" t="n"/>
      <c r="H58" s="15" t="n"/>
      <c r="I58" s="15" t="n"/>
      <c r="J58" s="15" t="n"/>
      <c r="K58" s="17" t="n"/>
      <c r="L58" s="18" t="n"/>
      <c r="M58" s="15" t="n"/>
      <c r="N58" s="15" t="n"/>
      <c r="O58" s="16" t="n"/>
      <c r="P58" s="19">
        <f>IF($A58="","",IFERROR(SUMIFS('Factures et relances'!$M$4:$M$103,'Factures et relances'!$B$4:$B$103,$A58,'Factures et relances'!$Q$4:$Q$103,"&lt;&gt;Annulée"),0))</f>
        <v/>
      </c>
      <c r="Q58" s="19">
        <f>IF($A58="","",IFERROR(SUMIFS('Factures et relances'!$N$4:$N$103,'Factures et relances'!$B$4:$B$103,$A58,'Factures et relances'!$Q$4:$Q$103,"&lt;&gt;Annulée"),0))</f>
        <v/>
      </c>
      <c r="R58" s="19">
        <f>IF($A58="","",IFERROR($P58-$Q58,0))</f>
        <v/>
      </c>
      <c r="S58" s="19">
        <f>IF($A58="","",IFERROR(SUMIFS('Factures et relances'!$O$4:$O$103,'Factures et relances'!$B$4:$B$103,$A58,'Factures et relances'!$S$4:$S$103,"&lt;&gt;À venir",'Factures et relances'!$S$4:$S$103,"&lt;&gt;Payée",'Factures et relances'!$Q$4:$Q$103,"&lt;&gt;Annulée"),0))</f>
        <v/>
      </c>
    </row>
    <row r="59">
      <c r="A59" s="15" t="n"/>
      <c r="B59" s="16" t="n"/>
      <c r="C59" s="15" t="n"/>
      <c r="D59" s="16" t="n"/>
      <c r="E59" s="15" t="n"/>
      <c r="F59" s="16" t="n"/>
      <c r="G59" s="15" t="n"/>
      <c r="H59" s="15" t="n"/>
      <c r="I59" s="15" t="n"/>
      <c r="J59" s="15" t="n"/>
      <c r="K59" s="17" t="n"/>
      <c r="L59" s="18" t="n"/>
      <c r="M59" s="15" t="n"/>
      <c r="N59" s="15" t="n"/>
      <c r="O59" s="16" t="n"/>
      <c r="P59" s="20">
        <f>IF($A59="","",IFERROR(SUMIFS('Factures et relances'!$M$4:$M$103,'Factures et relances'!$B$4:$B$103,$A59,'Factures et relances'!$Q$4:$Q$103,"&lt;&gt;Annulée"),0))</f>
        <v/>
      </c>
      <c r="Q59" s="20">
        <f>IF($A59="","",IFERROR(SUMIFS('Factures et relances'!$N$4:$N$103,'Factures et relances'!$B$4:$B$103,$A59,'Factures et relances'!$Q$4:$Q$103,"&lt;&gt;Annulée"),0))</f>
        <v/>
      </c>
      <c r="R59" s="20">
        <f>IF($A59="","",IFERROR($P59-$Q59,0))</f>
        <v/>
      </c>
      <c r="S59" s="20">
        <f>IF($A59="","",IFERROR(SUMIFS('Factures et relances'!$O$4:$O$103,'Factures et relances'!$B$4:$B$103,$A59,'Factures et relances'!$S$4:$S$103,"&lt;&gt;À venir",'Factures et relances'!$S$4:$S$103,"&lt;&gt;Payée",'Factures et relances'!$Q$4:$Q$103,"&lt;&gt;Annulée"),0))</f>
        <v/>
      </c>
    </row>
    <row r="60">
      <c r="A60" s="15" t="n"/>
      <c r="B60" s="16" t="n"/>
      <c r="C60" s="15" t="n"/>
      <c r="D60" s="16" t="n"/>
      <c r="E60" s="15" t="n"/>
      <c r="F60" s="16" t="n"/>
      <c r="G60" s="15" t="n"/>
      <c r="H60" s="15" t="n"/>
      <c r="I60" s="15" t="n"/>
      <c r="J60" s="15" t="n"/>
      <c r="K60" s="17" t="n"/>
      <c r="L60" s="18" t="n"/>
      <c r="M60" s="15" t="n"/>
      <c r="N60" s="15" t="n"/>
      <c r="O60" s="16" t="n"/>
      <c r="P60" s="19">
        <f>IF($A60="","",IFERROR(SUMIFS('Factures et relances'!$M$4:$M$103,'Factures et relances'!$B$4:$B$103,$A60,'Factures et relances'!$Q$4:$Q$103,"&lt;&gt;Annulée"),0))</f>
        <v/>
      </c>
      <c r="Q60" s="19">
        <f>IF($A60="","",IFERROR(SUMIFS('Factures et relances'!$N$4:$N$103,'Factures et relances'!$B$4:$B$103,$A60,'Factures et relances'!$Q$4:$Q$103,"&lt;&gt;Annulée"),0))</f>
        <v/>
      </c>
      <c r="R60" s="19">
        <f>IF($A60="","",IFERROR($P60-$Q60,0))</f>
        <v/>
      </c>
      <c r="S60" s="19">
        <f>IF($A60="","",IFERROR(SUMIFS('Factures et relances'!$O$4:$O$103,'Factures et relances'!$B$4:$B$103,$A60,'Factures et relances'!$S$4:$S$103,"&lt;&gt;À venir",'Factures et relances'!$S$4:$S$103,"&lt;&gt;Payée",'Factures et relances'!$Q$4:$Q$103,"&lt;&gt;Annulée"),0))</f>
        <v/>
      </c>
    </row>
    <row r="61">
      <c r="A61" s="15" t="n"/>
      <c r="B61" s="16" t="n"/>
      <c r="C61" s="15" t="n"/>
      <c r="D61" s="16" t="n"/>
      <c r="E61" s="15" t="n"/>
      <c r="F61" s="16" t="n"/>
      <c r="G61" s="15" t="n"/>
      <c r="H61" s="15" t="n"/>
      <c r="I61" s="15" t="n"/>
      <c r="J61" s="15" t="n"/>
      <c r="K61" s="17" t="n"/>
      <c r="L61" s="18" t="n"/>
      <c r="M61" s="15" t="n"/>
      <c r="N61" s="15" t="n"/>
      <c r="O61" s="16" t="n"/>
      <c r="P61" s="20">
        <f>IF($A61="","",IFERROR(SUMIFS('Factures et relances'!$M$4:$M$103,'Factures et relances'!$B$4:$B$103,$A61,'Factures et relances'!$Q$4:$Q$103,"&lt;&gt;Annulée"),0))</f>
        <v/>
      </c>
      <c r="Q61" s="20">
        <f>IF($A61="","",IFERROR(SUMIFS('Factures et relances'!$N$4:$N$103,'Factures et relances'!$B$4:$B$103,$A61,'Factures et relances'!$Q$4:$Q$103,"&lt;&gt;Annulée"),0))</f>
        <v/>
      </c>
      <c r="R61" s="20">
        <f>IF($A61="","",IFERROR($P61-$Q61,0))</f>
        <v/>
      </c>
      <c r="S61" s="20">
        <f>IF($A61="","",IFERROR(SUMIFS('Factures et relances'!$O$4:$O$103,'Factures et relances'!$B$4:$B$103,$A61,'Factures et relances'!$S$4:$S$103,"&lt;&gt;À venir",'Factures et relances'!$S$4:$S$103,"&lt;&gt;Payée",'Factures et relances'!$Q$4:$Q$103,"&lt;&gt;Annulée"),0))</f>
        <v/>
      </c>
    </row>
    <row r="62">
      <c r="A62" s="15" t="n"/>
      <c r="B62" s="16" t="n"/>
      <c r="C62" s="15" t="n"/>
      <c r="D62" s="16" t="n"/>
      <c r="E62" s="15" t="n"/>
      <c r="F62" s="16" t="n"/>
      <c r="G62" s="15" t="n"/>
      <c r="H62" s="15" t="n"/>
      <c r="I62" s="15" t="n"/>
      <c r="J62" s="15" t="n"/>
      <c r="K62" s="17" t="n"/>
      <c r="L62" s="18" t="n"/>
      <c r="M62" s="15" t="n"/>
      <c r="N62" s="15" t="n"/>
      <c r="O62" s="16" t="n"/>
      <c r="P62" s="19">
        <f>IF($A62="","",IFERROR(SUMIFS('Factures et relances'!$M$4:$M$103,'Factures et relances'!$B$4:$B$103,$A62,'Factures et relances'!$Q$4:$Q$103,"&lt;&gt;Annulée"),0))</f>
        <v/>
      </c>
      <c r="Q62" s="19">
        <f>IF($A62="","",IFERROR(SUMIFS('Factures et relances'!$N$4:$N$103,'Factures et relances'!$B$4:$B$103,$A62,'Factures et relances'!$Q$4:$Q$103,"&lt;&gt;Annulée"),0))</f>
        <v/>
      </c>
      <c r="R62" s="19">
        <f>IF($A62="","",IFERROR($P62-$Q62,0))</f>
        <v/>
      </c>
      <c r="S62" s="19">
        <f>IF($A62="","",IFERROR(SUMIFS('Factures et relances'!$O$4:$O$103,'Factures et relances'!$B$4:$B$103,$A62,'Factures et relances'!$S$4:$S$103,"&lt;&gt;À venir",'Factures et relances'!$S$4:$S$103,"&lt;&gt;Payée",'Factures et relances'!$Q$4:$Q$103,"&lt;&gt;Annulée"),0))</f>
        <v/>
      </c>
    </row>
    <row r="63">
      <c r="A63" s="15" t="n"/>
      <c r="B63" s="16" t="n"/>
      <c r="C63" s="15" t="n"/>
      <c r="D63" s="16" t="n"/>
      <c r="E63" s="15" t="n"/>
      <c r="F63" s="16" t="n"/>
      <c r="G63" s="15" t="n"/>
      <c r="H63" s="15" t="n"/>
      <c r="I63" s="15" t="n"/>
      <c r="J63" s="15" t="n"/>
      <c r="K63" s="17" t="n"/>
      <c r="L63" s="18" t="n"/>
      <c r="M63" s="15" t="n"/>
      <c r="N63" s="15" t="n"/>
      <c r="O63" s="16" t="n"/>
      <c r="P63" s="20">
        <f>IF($A63="","",IFERROR(SUMIFS('Factures et relances'!$M$4:$M$103,'Factures et relances'!$B$4:$B$103,$A63,'Factures et relances'!$Q$4:$Q$103,"&lt;&gt;Annulée"),0))</f>
        <v/>
      </c>
      <c r="Q63" s="20">
        <f>IF($A63="","",IFERROR(SUMIFS('Factures et relances'!$N$4:$N$103,'Factures et relances'!$B$4:$B$103,$A63,'Factures et relances'!$Q$4:$Q$103,"&lt;&gt;Annulée"),0))</f>
        <v/>
      </c>
      <c r="R63" s="20">
        <f>IF($A63="","",IFERROR($P63-$Q63,0))</f>
        <v/>
      </c>
      <c r="S63" s="20">
        <f>IF($A63="","",IFERROR(SUMIFS('Factures et relances'!$O$4:$O$103,'Factures et relances'!$B$4:$B$103,$A63,'Factures et relances'!$S$4:$S$103,"&lt;&gt;À venir",'Factures et relances'!$S$4:$S$103,"&lt;&gt;Payée",'Factures et relances'!$Q$4:$Q$103,"&lt;&gt;Annulée"),0))</f>
        <v/>
      </c>
    </row>
    <row r="64">
      <c r="A64" s="15" t="n"/>
      <c r="B64" s="16" t="n"/>
      <c r="C64" s="15" t="n"/>
      <c r="D64" s="16" t="n"/>
      <c r="E64" s="15" t="n"/>
      <c r="F64" s="16" t="n"/>
      <c r="G64" s="15" t="n"/>
      <c r="H64" s="15" t="n"/>
      <c r="I64" s="15" t="n"/>
      <c r="J64" s="15" t="n"/>
      <c r="K64" s="17" t="n"/>
      <c r="L64" s="18" t="n"/>
      <c r="M64" s="15" t="n"/>
      <c r="N64" s="15" t="n"/>
      <c r="O64" s="16" t="n"/>
      <c r="P64" s="19">
        <f>IF($A64="","",IFERROR(SUMIFS('Factures et relances'!$M$4:$M$103,'Factures et relances'!$B$4:$B$103,$A64,'Factures et relances'!$Q$4:$Q$103,"&lt;&gt;Annulée"),0))</f>
        <v/>
      </c>
      <c r="Q64" s="19">
        <f>IF($A64="","",IFERROR(SUMIFS('Factures et relances'!$N$4:$N$103,'Factures et relances'!$B$4:$B$103,$A64,'Factures et relances'!$Q$4:$Q$103,"&lt;&gt;Annulée"),0))</f>
        <v/>
      </c>
      <c r="R64" s="19">
        <f>IF($A64="","",IFERROR($P64-$Q64,0))</f>
        <v/>
      </c>
      <c r="S64" s="19">
        <f>IF($A64="","",IFERROR(SUMIFS('Factures et relances'!$O$4:$O$103,'Factures et relances'!$B$4:$B$103,$A64,'Factures et relances'!$S$4:$S$103,"&lt;&gt;À venir",'Factures et relances'!$S$4:$S$103,"&lt;&gt;Payée",'Factures et relances'!$Q$4:$Q$103,"&lt;&gt;Annulée"),0))</f>
        <v/>
      </c>
    </row>
    <row r="65">
      <c r="A65" s="15" t="n"/>
      <c r="B65" s="16" t="n"/>
      <c r="C65" s="15" t="n"/>
      <c r="D65" s="16" t="n"/>
      <c r="E65" s="15" t="n"/>
      <c r="F65" s="16" t="n"/>
      <c r="G65" s="15" t="n"/>
      <c r="H65" s="15" t="n"/>
      <c r="I65" s="15" t="n"/>
      <c r="J65" s="15" t="n"/>
      <c r="K65" s="17" t="n"/>
      <c r="L65" s="18" t="n"/>
      <c r="M65" s="15" t="n"/>
      <c r="N65" s="15" t="n"/>
      <c r="O65" s="16" t="n"/>
      <c r="P65" s="20">
        <f>IF($A65="","",IFERROR(SUMIFS('Factures et relances'!$M$4:$M$103,'Factures et relances'!$B$4:$B$103,$A65,'Factures et relances'!$Q$4:$Q$103,"&lt;&gt;Annulée"),0))</f>
        <v/>
      </c>
      <c r="Q65" s="20">
        <f>IF($A65="","",IFERROR(SUMIFS('Factures et relances'!$N$4:$N$103,'Factures et relances'!$B$4:$B$103,$A65,'Factures et relances'!$Q$4:$Q$103,"&lt;&gt;Annulée"),0))</f>
        <v/>
      </c>
      <c r="R65" s="20">
        <f>IF($A65="","",IFERROR($P65-$Q65,0))</f>
        <v/>
      </c>
      <c r="S65" s="20">
        <f>IF($A65="","",IFERROR(SUMIFS('Factures et relances'!$O$4:$O$103,'Factures et relances'!$B$4:$B$103,$A65,'Factures et relances'!$S$4:$S$103,"&lt;&gt;À venir",'Factures et relances'!$S$4:$S$103,"&lt;&gt;Payée",'Factures et relances'!$Q$4:$Q$103,"&lt;&gt;Annulée"),0))</f>
        <v/>
      </c>
    </row>
    <row r="66">
      <c r="A66" s="15" t="n"/>
      <c r="B66" s="16" t="n"/>
      <c r="C66" s="15" t="n"/>
      <c r="D66" s="16" t="n"/>
      <c r="E66" s="15" t="n"/>
      <c r="F66" s="16" t="n"/>
      <c r="G66" s="15" t="n"/>
      <c r="H66" s="15" t="n"/>
      <c r="I66" s="15" t="n"/>
      <c r="J66" s="15" t="n"/>
      <c r="K66" s="17" t="n"/>
      <c r="L66" s="18" t="n"/>
      <c r="M66" s="15" t="n"/>
      <c r="N66" s="15" t="n"/>
      <c r="O66" s="16" t="n"/>
      <c r="P66" s="19">
        <f>IF($A66="","",IFERROR(SUMIFS('Factures et relances'!$M$4:$M$103,'Factures et relances'!$B$4:$B$103,$A66,'Factures et relances'!$Q$4:$Q$103,"&lt;&gt;Annulée"),0))</f>
        <v/>
      </c>
      <c r="Q66" s="19">
        <f>IF($A66="","",IFERROR(SUMIFS('Factures et relances'!$N$4:$N$103,'Factures et relances'!$B$4:$B$103,$A66,'Factures et relances'!$Q$4:$Q$103,"&lt;&gt;Annulée"),0))</f>
        <v/>
      </c>
      <c r="R66" s="19">
        <f>IF($A66="","",IFERROR($P66-$Q66,0))</f>
        <v/>
      </c>
      <c r="S66" s="19">
        <f>IF($A66="","",IFERROR(SUMIFS('Factures et relances'!$O$4:$O$103,'Factures et relances'!$B$4:$B$103,$A66,'Factures et relances'!$S$4:$S$103,"&lt;&gt;À venir",'Factures et relances'!$S$4:$S$103,"&lt;&gt;Payée",'Factures et relances'!$Q$4:$Q$103,"&lt;&gt;Annulée"),0))</f>
        <v/>
      </c>
    </row>
    <row r="67">
      <c r="A67" s="15" t="n"/>
      <c r="B67" s="16" t="n"/>
      <c r="C67" s="15" t="n"/>
      <c r="D67" s="16" t="n"/>
      <c r="E67" s="15" t="n"/>
      <c r="F67" s="16" t="n"/>
      <c r="G67" s="15" t="n"/>
      <c r="H67" s="15" t="n"/>
      <c r="I67" s="15" t="n"/>
      <c r="J67" s="15" t="n"/>
      <c r="K67" s="17" t="n"/>
      <c r="L67" s="18" t="n"/>
      <c r="M67" s="15" t="n"/>
      <c r="N67" s="15" t="n"/>
      <c r="O67" s="16" t="n"/>
      <c r="P67" s="20">
        <f>IF($A67="","",IFERROR(SUMIFS('Factures et relances'!$M$4:$M$103,'Factures et relances'!$B$4:$B$103,$A67,'Factures et relances'!$Q$4:$Q$103,"&lt;&gt;Annulée"),0))</f>
        <v/>
      </c>
      <c r="Q67" s="20">
        <f>IF($A67="","",IFERROR(SUMIFS('Factures et relances'!$N$4:$N$103,'Factures et relances'!$B$4:$B$103,$A67,'Factures et relances'!$Q$4:$Q$103,"&lt;&gt;Annulée"),0))</f>
        <v/>
      </c>
      <c r="R67" s="20">
        <f>IF($A67="","",IFERROR($P67-$Q67,0))</f>
        <v/>
      </c>
      <c r="S67" s="20">
        <f>IF($A67="","",IFERROR(SUMIFS('Factures et relances'!$O$4:$O$103,'Factures et relances'!$B$4:$B$103,$A67,'Factures et relances'!$S$4:$S$103,"&lt;&gt;À venir",'Factures et relances'!$S$4:$S$103,"&lt;&gt;Payée",'Factures et relances'!$Q$4:$Q$103,"&lt;&gt;Annulée"),0))</f>
        <v/>
      </c>
    </row>
    <row r="68">
      <c r="A68" s="15" t="n"/>
      <c r="B68" s="16" t="n"/>
      <c r="C68" s="15" t="n"/>
      <c r="D68" s="16" t="n"/>
      <c r="E68" s="15" t="n"/>
      <c r="F68" s="16" t="n"/>
      <c r="G68" s="15" t="n"/>
      <c r="H68" s="15" t="n"/>
      <c r="I68" s="15" t="n"/>
      <c r="J68" s="15" t="n"/>
      <c r="K68" s="17" t="n"/>
      <c r="L68" s="18" t="n"/>
      <c r="M68" s="15" t="n"/>
      <c r="N68" s="15" t="n"/>
      <c r="O68" s="16" t="n"/>
      <c r="P68" s="19">
        <f>IF($A68="","",IFERROR(SUMIFS('Factures et relances'!$M$4:$M$103,'Factures et relances'!$B$4:$B$103,$A68,'Factures et relances'!$Q$4:$Q$103,"&lt;&gt;Annulée"),0))</f>
        <v/>
      </c>
      <c r="Q68" s="19">
        <f>IF($A68="","",IFERROR(SUMIFS('Factures et relances'!$N$4:$N$103,'Factures et relances'!$B$4:$B$103,$A68,'Factures et relances'!$Q$4:$Q$103,"&lt;&gt;Annulée"),0))</f>
        <v/>
      </c>
      <c r="R68" s="19">
        <f>IF($A68="","",IFERROR($P68-$Q68,0))</f>
        <v/>
      </c>
      <c r="S68" s="19">
        <f>IF($A68="","",IFERROR(SUMIFS('Factures et relances'!$O$4:$O$103,'Factures et relances'!$B$4:$B$103,$A68,'Factures et relances'!$S$4:$S$103,"&lt;&gt;À venir",'Factures et relances'!$S$4:$S$103,"&lt;&gt;Payée",'Factures et relances'!$Q$4:$Q$103,"&lt;&gt;Annulée"),0))</f>
        <v/>
      </c>
    </row>
    <row r="69">
      <c r="A69" s="15" t="n"/>
      <c r="B69" s="16" t="n"/>
      <c r="C69" s="15" t="n"/>
      <c r="D69" s="16" t="n"/>
      <c r="E69" s="15" t="n"/>
      <c r="F69" s="16" t="n"/>
      <c r="G69" s="15" t="n"/>
      <c r="H69" s="15" t="n"/>
      <c r="I69" s="15" t="n"/>
      <c r="J69" s="15" t="n"/>
      <c r="K69" s="17" t="n"/>
      <c r="L69" s="18" t="n"/>
      <c r="M69" s="15" t="n"/>
      <c r="N69" s="15" t="n"/>
      <c r="O69" s="16" t="n"/>
      <c r="P69" s="20">
        <f>IF($A69="","",IFERROR(SUMIFS('Factures et relances'!$M$4:$M$103,'Factures et relances'!$B$4:$B$103,$A69,'Factures et relances'!$Q$4:$Q$103,"&lt;&gt;Annulée"),0))</f>
        <v/>
      </c>
      <c r="Q69" s="20">
        <f>IF($A69="","",IFERROR(SUMIFS('Factures et relances'!$N$4:$N$103,'Factures et relances'!$B$4:$B$103,$A69,'Factures et relances'!$Q$4:$Q$103,"&lt;&gt;Annulée"),0))</f>
        <v/>
      </c>
      <c r="R69" s="20">
        <f>IF($A69="","",IFERROR($P69-$Q69,0))</f>
        <v/>
      </c>
      <c r="S69" s="20">
        <f>IF($A69="","",IFERROR(SUMIFS('Factures et relances'!$O$4:$O$103,'Factures et relances'!$B$4:$B$103,$A69,'Factures et relances'!$S$4:$S$103,"&lt;&gt;À venir",'Factures et relances'!$S$4:$S$103,"&lt;&gt;Payée",'Factures et relances'!$Q$4:$Q$103,"&lt;&gt;Annulée"),0))</f>
        <v/>
      </c>
    </row>
    <row r="70">
      <c r="A70" s="15" t="n"/>
      <c r="B70" s="16" t="n"/>
      <c r="C70" s="15" t="n"/>
      <c r="D70" s="16" t="n"/>
      <c r="E70" s="15" t="n"/>
      <c r="F70" s="16" t="n"/>
      <c r="G70" s="15" t="n"/>
      <c r="H70" s="15" t="n"/>
      <c r="I70" s="15" t="n"/>
      <c r="J70" s="15" t="n"/>
      <c r="K70" s="17" t="n"/>
      <c r="L70" s="18" t="n"/>
      <c r="M70" s="15" t="n"/>
      <c r="N70" s="15" t="n"/>
      <c r="O70" s="16" t="n"/>
      <c r="P70" s="19">
        <f>IF($A70="","",IFERROR(SUMIFS('Factures et relances'!$M$4:$M$103,'Factures et relances'!$B$4:$B$103,$A70,'Factures et relances'!$Q$4:$Q$103,"&lt;&gt;Annulée"),0))</f>
        <v/>
      </c>
      <c r="Q70" s="19">
        <f>IF($A70="","",IFERROR(SUMIFS('Factures et relances'!$N$4:$N$103,'Factures et relances'!$B$4:$B$103,$A70,'Factures et relances'!$Q$4:$Q$103,"&lt;&gt;Annulée"),0))</f>
        <v/>
      </c>
      <c r="R70" s="19">
        <f>IF($A70="","",IFERROR($P70-$Q70,0))</f>
        <v/>
      </c>
      <c r="S70" s="19">
        <f>IF($A70="","",IFERROR(SUMIFS('Factures et relances'!$O$4:$O$103,'Factures et relances'!$B$4:$B$103,$A70,'Factures et relances'!$S$4:$S$103,"&lt;&gt;À venir",'Factures et relances'!$S$4:$S$103,"&lt;&gt;Payée",'Factures et relances'!$Q$4:$Q$103,"&lt;&gt;Annulée"),0))</f>
        <v/>
      </c>
    </row>
    <row r="71">
      <c r="A71" s="15" t="n"/>
      <c r="B71" s="16" t="n"/>
      <c r="C71" s="15" t="n"/>
      <c r="D71" s="16" t="n"/>
      <c r="E71" s="15" t="n"/>
      <c r="F71" s="16" t="n"/>
      <c r="G71" s="15" t="n"/>
      <c r="H71" s="15" t="n"/>
      <c r="I71" s="15" t="n"/>
      <c r="J71" s="15" t="n"/>
      <c r="K71" s="17" t="n"/>
      <c r="L71" s="18" t="n"/>
      <c r="M71" s="15" t="n"/>
      <c r="N71" s="15" t="n"/>
      <c r="O71" s="16" t="n"/>
      <c r="P71" s="20">
        <f>IF($A71="","",IFERROR(SUMIFS('Factures et relances'!$M$4:$M$103,'Factures et relances'!$B$4:$B$103,$A71,'Factures et relances'!$Q$4:$Q$103,"&lt;&gt;Annulée"),0))</f>
        <v/>
      </c>
      <c r="Q71" s="20">
        <f>IF($A71="","",IFERROR(SUMIFS('Factures et relances'!$N$4:$N$103,'Factures et relances'!$B$4:$B$103,$A71,'Factures et relances'!$Q$4:$Q$103,"&lt;&gt;Annulée"),0))</f>
        <v/>
      </c>
      <c r="R71" s="20">
        <f>IF($A71="","",IFERROR($P71-$Q71,0))</f>
        <v/>
      </c>
      <c r="S71" s="20">
        <f>IF($A71="","",IFERROR(SUMIFS('Factures et relances'!$O$4:$O$103,'Factures et relances'!$B$4:$B$103,$A71,'Factures et relances'!$S$4:$S$103,"&lt;&gt;À venir",'Factures et relances'!$S$4:$S$103,"&lt;&gt;Payée",'Factures et relances'!$Q$4:$Q$103,"&lt;&gt;Annulée"),0))</f>
        <v/>
      </c>
    </row>
    <row r="72">
      <c r="A72" s="15" t="n"/>
      <c r="B72" s="16" t="n"/>
      <c r="C72" s="15" t="n"/>
      <c r="D72" s="16" t="n"/>
      <c r="E72" s="15" t="n"/>
      <c r="F72" s="16" t="n"/>
      <c r="G72" s="15" t="n"/>
      <c r="H72" s="15" t="n"/>
      <c r="I72" s="15" t="n"/>
      <c r="J72" s="15" t="n"/>
      <c r="K72" s="17" t="n"/>
      <c r="L72" s="18" t="n"/>
      <c r="M72" s="15" t="n"/>
      <c r="N72" s="15" t="n"/>
      <c r="O72" s="16" t="n"/>
      <c r="P72" s="19">
        <f>IF($A72="","",IFERROR(SUMIFS('Factures et relances'!$M$4:$M$103,'Factures et relances'!$B$4:$B$103,$A72,'Factures et relances'!$Q$4:$Q$103,"&lt;&gt;Annulée"),0))</f>
        <v/>
      </c>
      <c r="Q72" s="19">
        <f>IF($A72="","",IFERROR(SUMIFS('Factures et relances'!$N$4:$N$103,'Factures et relances'!$B$4:$B$103,$A72,'Factures et relances'!$Q$4:$Q$103,"&lt;&gt;Annulée"),0))</f>
        <v/>
      </c>
      <c r="R72" s="19">
        <f>IF($A72="","",IFERROR($P72-$Q72,0))</f>
        <v/>
      </c>
      <c r="S72" s="19">
        <f>IF($A72="","",IFERROR(SUMIFS('Factures et relances'!$O$4:$O$103,'Factures et relances'!$B$4:$B$103,$A72,'Factures et relances'!$S$4:$S$103,"&lt;&gt;À venir",'Factures et relances'!$S$4:$S$103,"&lt;&gt;Payée",'Factures et relances'!$Q$4:$Q$103,"&lt;&gt;Annulée"),0))</f>
        <v/>
      </c>
    </row>
    <row r="73">
      <c r="A73" s="15" t="n"/>
      <c r="B73" s="16" t="n"/>
      <c r="C73" s="15" t="n"/>
      <c r="D73" s="16" t="n"/>
      <c r="E73" s="15" t="n"/>
      <c r="F73" s="16" t="n"/>
      <c r="G73" s="15" t="n"/>
      <c r="H73" s="15" t="n"/>
      <c r="I73" s="15" t="n"/>
      <c r="J73" s="15" t="n"/>
      <c r="K73" s="17" t="n"/>
      <c r="L73" s="18" t="n"/>
      <c r="M73" s="15" t="n"/>
      <c r="N73" s="15" t="n"/>
      <c r="O73" s="16" t="n"/>
      <c r="P73" s="20">
        <f>IF($A73="","",IFERROR(SUMIFS('Factures et relances'!$M$4:$M$103,'Factures et relances'!$B$4:$B$103,$A73,'Factures et relances'!$Q$4:$Q$103,"&lt;&gt;Annulée"),0))</f>
        <v/>
      </c>
      <c r="Q73" s="20">
        <f>IF($A73="","",IFERROR(SUMIFS('Factures et relances'!$N$4:$N$103,'Factures et relances'!$B$4:$B$103,$A73,'Factures et relances'!$Q$4:$Q$103,"&lt;&gt;Annulée"),0))</f>
        <v/>
      </c>
      <c r="R73" s="20">
        <f>IF($A73="","",IFERROR($P73-$Q73,0))</f>
        <v/>
      </c>
      <c r="S73" s="20">
        <f>IF($A73="","",IFERROR(SUMIFS('Factures et relances'!$O$4:$O$103,'Factures et relances'!$B$4:$B$103,$A73,'Factures et relances'!$S$4:$S$103,"&lt;&gt;À venir",'Factures et relances'!$S$4:$S$103,"&lt;&gt;Payée",'Factures et relances'!$Q$4:$Q$103,"&lt;&gt;Annulée"),0))</f>
        <v/>
      </c>
    </row>
    <row r="74">
      <c r="A74" s="15" t="n"/>
      <c r="B74" s="16" t="n"/>
      <c r="C74" s="15" t="n"/>
      <c r="D74" s="16" t="n"/>
      <c r="E74" s="15" t="n"/>
      <c r="F74" s="16" t="n"/>
      <c r="G74" s="15" t="n"/>
      <c r="H74" s="15" t="n"/>
      <c r="I74" s="15" t="n"/>
      <c r="J74" s="15" t="n"/>
      <c r="K74" s="17" t="n"/>
      <c r="L74" s="18" t="n"/>
      <c r="M74" s="15" t="n"/>
      <c r="N74" s="15" t="n"/>
      <c r="O74" s="16" t="n"/>
      <c r="P74" s="19">
        <f>IF($A74="","",IFERROR(SUMIFS('Factures et relances'!$M$4:$M$103,'Factures et relances'!$B$4:$B$103,$A74,'Factures et relances'!$Q$4:$Q$103,"&lt;&gt;Annulée"),0))</f>
        <v/>
      </c>
      <c r="Q74" s="19">
        <f>IF($A74="","",IFERROR(SUMIFS('Factures et relances'!$N$4:$N$103,'Factures et relances'!$B$4:$B$103,$A74,'Factures et relances'!$Q$4:$Q$103,"&lt;&gt;Annulée"),0))</f>
        <v/>
      </c>
      <c r="R74" s="19">
        <f>IF($A74="","",IFERROR($P74-$Q74,0))</f>
        <v/>
      </c>
      <c r="S74" s="19">
        <f>IF($A74="","",IFERROR(SUMIFS('Factures et relances'!$O$4:$O$103,'Factures et relances'!$B$4:$B$103,$A74,'Factures et relances'!$S$4:$S$103,"&lt;&gt;À venir",'Factures et relances'!$S$4:$S$103,"&lt;&gt;Payée",'Factures et relances'!$Q$4:$Q$103,"&lt;&gt;Annulée"),0))</f>
        <v/>
      </c>
    </row>
    <row r="75">
      <c r="A75" s="15" t="n"/>
      <c r="B75" s="16" t="n"/>
      <c r="C75" s="15" t="n"/>
      <c r="D75" s="16" t="n"/>
      <c r="E75" s="15" t="n"/>
      <c r="F75" s="16" t="n"/>
      <c r="G75" s="15" t="n"/>
      <c r="H75" s="15" t="n"/>
      <c r="I75" s="15" t="n"/>
      <c r="J75" s="15" t="n"/>
      <c r="K75" s="17" t="n"/>
      <c r="L75" s="18" t="n"/>
      <c r="M75" s="15" t="n"/>
      <c r="N75" s="15" t="n"/>
      <c r="O75" s="16" t="n"/>
      <c r="P75" s="20">
        <f>IF($A75="","",IFERROR(SUMIFS('Factures et relances'!$M$4:$M$103,'Factures et relances'!$B$4:$B$103,$A75,'Factures et relances'!$Q$4:$Q$103,"&lt;&gt;Annulée"),0))</f>
        <v/>
      </c>
      <c r="Q75" s="20">
        <f>IF($A75="","",IFERROR(SUMIFS('Factures et relances'!$N$4:$N$103,'Factures et relances'!$B$4:$B$103,$A75,'Factures et relances'!$Q$4:$Q$103,"&lt;&gt;Annulée"),0))</f>
        <v/>
      </c>
      <c r="R75" s="20">
        <f>IF($A75="","",IFERROR($P75-$Q75,0))</f>
        <v/>
      </c>
      <c r="S75" s="20">
        <f>IF($A75="","",IFERROR(SUMIFS('Factures et relances'!$O$4:$O$103,'Factures et relances'!$B$4:$B$103,$A75,'Factures et relances'!$S$4:$S$103,"&lt;&gt;À venir",'Factures et relances'!$S$4:$S$103,"&lt;&gt;Payée",'Factures et relances'!$Q$4:$Q$103,"&lt;&gt;Annulée"),0))</f>
        <v/>
      </c>
    </row>
    <row r="76">
      <c r="A76" s="15" t="n"/>
      <c r="B76" s="16" t="n"/>
      <c r="C76" s="15" t="n"/>
      <c r="D76" s="16" t="n"/>
      <c r="E76" s="15" t="n"/>
      <c r="F76" s="16" t="n"/>
      <c r="G76" s="15" t="n"/>
      <c r="H76" s="15" t="n"/>
      <c r="I76" s="15" t="n"/>
      <c r="J76" s="15" t="n"/>
      <c r="K76" s="17" t="n"/>
      <c r="L76" s="18" t="n"/>
      <c r="M76" s="15" t="n"/>
      <c r="N76" s="15" t="n"/>
      <c r="O76" s="16" t="n"/>
      <c r="P76" s="19">
        <f>IF($A76="","",IFERROR(SUMIFS('Factures et relances'!$M$4:$M$103,'Factures et relances'!$B$4:$B$103,$A76,'Factures et relances'!$Q$4:$Q$103,"&lt;&gt;Annulée"),0))</f>
        <v/>
      </c>
      <c r="Q76" s="19">
        <f>IF($A76="","",IFERROR(SUMIFS('Factures et relances'!$N$4:$N$103,'Factures et relances'!$B$4:$B$103,$A76,'Factures et relances'!$Q$4:$Q$103,"&lt;&gt;Annulée"),0))</f>
        <v/>
      </c>
      <c r="R76" s="19">
        <f>IF($A76="","",IFERROR($P76-$Q76,0))</f>
        <v/>
      </c>
      <c r="S76" s="19">
        <f>IF($A76="","",IFERROR(SUMIFS('Factures et relances'!$O$4:$O$103,'Factures et relances'!$B$4:$B$103,$A76,'Factures et relances'!$S$4:$S$103,"&lt;&gt;À venir",'Factures et relances'!$S$4:$S$103,"&lt;&gt;Payée",'Factures et relances'!$Q$4:$Q$103,"&lt;&gt;Annulée"),0))</f>
        <v/>
      </c>
    </row>
    <row r="77">
      <c r="A77" s="15" t="n"/>
      <c r="B77" s="16" t="n"/>
      <c r="C77" s="15" t="n"/>
      <c r="D77" s="16" t="n"/>
      <c r="E77" s="15" t="n"/>
      <c r="F77" s="16" t="n"/>
      <c r="G77" s="15" t="n"/>
      <c r="H77" s="15" t="n"/>
      <c r="I77" s="15" t="n"/>
      <c r="J77" s="15" t="n"/>
      <c r="K77" s="17" t="n"/>
      <c r="L77" s="18" t="n"/>
      <c r="M77" s="15" t="n"/>
      <c r="N77" s="15" t="n"/>
      <c r="O77" s="16" t="n"/>
      <c r="P77" s="20">
        <f>IF($A77="","",IFERROR(SUMIFS('Factures et relances'!$M$4:$M$103,'Factures et relances'!$B$4:$B$103,$A77,'Factures et relances'!$Q$4:$Q$103,"&lt;&gt;Annulée"),0))</f>
        <v/>
      </c>
      <c r="Q77" s="20">
        <f>IF($A77="","",IFERROR(SUMIFS('Factures et relances'!$N$4:$N$103,'Factures et relances'!$B$4:$B$103,$A77,'Factures et relances'!$Q$4:$Q$103,"&lt;&gt;Annulée"),0))</f>
        <v/>
      </c>
      <c r="R77" s="20">
        <f>IF($A77="","",IFERROR($P77-$Q77,0))</f>
        <v/>
      </c>
      <c r="S77" s="20">
        <f>IF($A77="","",IFERROR(SUMIFS('Factures et relances'!$O$4:$O$103,'Factures et relances'!$B$4:$B$103,$A77,'Factures et relances'!$S$4:$S$103,"&lt;&gt;À venir",'Factures et relances'!$S$4:$S$103,"&lt;&gt;Payée",'Factures et relances'!$Q$4:$Q$103,"&lt;&gt;Annulée"),0))</f>
        <v/>
      </c>
    </row>
    <row r="78">
      <c r="A78" s="15" t="n"/>
      <c r="B78" s="16" t="n"/>
      <c r="C78" s="15" t="n"/>
      <c r="D78" s="16" t="n"/>
      <c r="E78" s="15" t="n"/>
      <c r="F78" s="16" t="n"/>
      <c r="G78" s="15" t="n"/>
      <c r="H78" s="15" t="n"/>
      <c r="I78" s="15" t="n"/>
      <c r="J78" s="15" t="n"/>
      <c r="K78" s="17" t="n"/>
      <c r="L78" s="18" t="n"/>
      <c r="M78" s="15" t="n"/>
      <c r="N78" s="15" t="n"/>
      <c r="O78" s="16" t="n"/>
      <c r="P78" s="19">
        <f>IF($A78="","",IFERROR(SUMIFS('Factures et relances'!$M$4:$M$103,'Factures et relances'!$B$4:$B$103,$A78,'Factures et relances'!$Q$4:$Q$103,"&lt;&gt;Annulée"),0))</f>
        <v/>
      </c>
      <c r="Q78" s="19">
        <f>IF($A78="","",IFERROR(SUMIFS('Factures et relances'!$N$4:$N$103,'Factures et relances'!$B$4:$B$103,$A78,'Factures et relances'!$Q$4:$Q$103,"&lt;&gt;Annulée"),0))</f>
        <v/>
      </c>
      <c r="R78" s="19">
        <f>IF($A78="","",IFERROR($P78-$Q78,0))</f>
        <v/>
      </c>
      <c r="S78" s="19">
        <f>IF($A78="","",IFERROR(SUMIFS('Factures et relances'!$O$4:$O$103,'Factures et relances'!$B$4:$B$103,$A78,'Factures et relances'!$S$4:$S$103,"&lt;&gt;À venir",'Factures et relances'!$S$4:$S$103,"&lt;&gt;Payée",'Factures et relances'!$Q$4:$Q$103,"&lt;&gt;Annulée"),0))</f>
        <v/>
      </c>
    </row>
    <row r="79">
      <c r="A79" s="15" t="n"/>
      <c r="B79" s="16" t="n"/>
      <c r="C79" s="15" t="n"/>
      <c r="D79" s="16" t="n"/>
      <c r="E79" s="15" t="n"/>
      <c r="F79" s="16" t="n"/>
      <c r="G79" s="15" t="n"/>
      <c r="H79" s="15" t="n"/>
      <c r="I79" s="15" t="n"/>
      <c r="J79" s="15" t="n"/>
      <c r="K79" s="17" t="n"/>
      <c r="L79" s="18" t="n"/>
      <c r="M79" s="15" t="n"/>
      <c r="N79" s="15" t="n"/>
      <c r="O79" s="16" t="n"/>
      <c r="P79" s="20">
        <f>IF($A79="","",IFERROR(SUMIFS('Factures et relances'!$M$4:$M$103,'Factures et relances'!$B$4:$B$103,$A79,'Factures et relances'!$Q$4:$Q$103,"&lt;&gt;Annulée"),0))</f>
        <v/>
      </c>
      <c r="Q79" s="20">
        <f>IF($A79="","",IFERROR(SUMIFS('Factures et relances'!$N$4:$N$103,'Factures et relances'!$B$4:$B$103,$A79,'Factures et relances'!$Q$4:$Q$103,"&lt;&gt;Annulée"),0))</f>
        <v/>
      </c>
      <c r="R79" s="20">
        <f>IF($A79="","",IFERROR($P79-$Q79,0))</f>
        <v/>
      </c>
      <c r="S79" s="20">
        <f>IF($A79="","",IFERROR(SUMIFS('Factures et relances'!$O$4:$O$103,'Factures et relances'!$B$4:$B$103,$A79,'Factures et relances'!$S$4:$S$103,"&lt;&gt;À venir",'Factures et relances'!$S$4:$S$103,"&lt;&gt;Payée",'Factures et relances'!$Q$4:$Q$103,"&lt;&gt;Annulée"),0))</f>
        <v/>
      </c>
    </row>
    <row r="80">
      <c r="A80" s="15" t="n"/>
      <c r="B80" s="16" t="n"/>
      <c r="C80" s="15" t="n"/>
      <c r="D80" s="16" t="n"/>
      <c r="E80" s="15" t="n"/>
      <c r="F80" s="16" t="n"/>
      <c r="G80" s="15" t="n"/>
      <c r="H80" s="15" t="n"/>
      <c r="I80" s="15" t="n"/>
      <c r="J80" s="15" t="n"/>
      <c r="K80" s="17" t="n"/>
      <c r="L80" s="18" t="n"/>
      <c r="M80" s="15" t="n"/>
      <c r="N80" s="15" t="n"/>
      <c r="O80" s="16" t="n"/>
      <c r="P80" s="19">
        <f>IF($A80="","",IFERROR(SUMIFS('Factures et relances'!$M$4:$M$103,'Factures et relances'!$B$4:$B$103,$A80,'Factures et relances'!$Q$4:$Q$103,"&lt;&gt;Annulée"),0))</f>
        <v/>
      </c>
      <c r="Q80" s="19">
        <f>IF($A80="","",IFERROR(SUMIFS('Factures et relances'!$N$4:$N$103,'Factures et relances'!$B$4:$B$103,$A80,'Factures et relances'!$Q$4:$Q$103,"&lt;&gt;Annulée"),0))</f>
        <v/>
      </c>
      <c r="R80" s="19">
        <f>IF($A80="","",IFERROR($P80-$Q80,0))</f>
        <v/>
      </c>
      <c r="S80" s="19">
        <f>IF($A80="","",IFERROR(SUMIFS('Factures et relances'!$O$4:$O$103,'Factures et relances'!$B$4:$B$103,$A80,'Factures et relances'!$S$4:$S$103,"&lt;&gt;À venir",'Factures et relances'!$S$4:$S$103,"&lt;&gt;Payée",'Factures et relances'!$Q$4:$Q$103,"&lt;&gt;Annulée"),0))</f>
        <v/>
      </c>
    </row>
    <row r="81">
      <c r="A81" s="15" t="n"/>
      <c r="B81" s="16" t="n"/>
      <c r="C81" s="15" t="n"/>
      <c r="D81" s="16" t="n"/>
      <c r="E81" s="15" t="n"/>
      <c r="F81" s="16" t="n"/>
      <c r="G81" s="15" t="n"/>
      <c r="H81" s="15" t="n"/>
      <c r="I81" s="15" t="n"/>
      <c r="J81" s="15" t="n"/>
      <c r="K81" s="17" t="n"/>
      <c r="L81" s="18" t="n"/>
      <c r="M81" s="15" t="n"/>
      <c r="N81" s="15" t="n"/>
      <c r="O81" s="16" t="n"/>
      <c r="P81" s="20">
        <f>IF($A81="","",IFERROR(SUMIFS('Factures et relances'!$M$4:$M$103,'Factures et relances'!$B$4:$B$103,$A81,'Factures et relances'!$Q$4:$Q$103,"&lt;&gt;Annulée"),0))</f>
        <v/>
      </c>
      <c r="Q81" s="20">
        <f>IF($A81="","",IFERROR(SUMIFS('Factures et relances'!$N$4:$N$103,'Factures et relances'!$B$4:$B$103,$A81,'Factures et relances'!$Q$4:$Q$103,"&lt;&gt;Annulée"),0))</f>
        <v/>
      </c>
      <c r="R81" s="20">
        <f>IF($A81="","",IFERROR($P81-$Q81,0))</f>
        <v/>
      </c>
      <c r="S81" s="20">
        <f>IF($A81="","",IFERROR(SUMIFS('Factures et relances'!$O$4:$O$103,'Factures et relances'!$B$4:$B$103,$A81,'Factures et relances'!$S$4:$S$103,"&lt;&gt;À venir",'Factures et relances'!$S$4:$S$103,"&lt;&gt;Payée",'Factures et relances'!$Q$4:$Q$103,"&lt;&gt;Annulée"),0))</f>
        <v/>
      </c>
    </row>
    <row r="82">
      <c r="A82" s="15" t="n"/>
      <c r="B82" s="16" t="n"/>
      <c r="C82" s="15" t="n"/>
      <c r="D82" s="16" t="n"/>
      <c r="E82" s="15" t="n"/>
      <c r="F82" s="16" t="n"/>
      <c r="G82" s="15" t="n"/>
      <c r="H82" s="15" t="n"/>
      <c r="I82" s="15" t="n"/>
      <c r="J82" s="15" t="n"/>
      <c r="K82" s="17" t="n"/>
      <c r="L82" s="18" t="n"/>
      <c r="M82" s="15" t="n"/>
      <c r="N82" s="15" t="n"/>
      <c r="O82" s="16" t="n"/>
      <c r="P82" s="19">
        <f>IF($A82="","",IFERROR(SUMIFS('Factures et relances'!$M$4:$M$103,'Factures et relances'!$B$4:$B$103,$A82,'Factures et relances'!$Q$4:$Q$103,"&lt;&gt;Annulée"),0))</f>
        <v/>
      </c>
      <c r="Q82" s="19">
        <f>IF($A82="","",IFERROR(SUMIFS('Factures et relances'!$N$4:$N$103,'Factures et relances'!$B$4:$B$103,$A82,'Factures et relances'!$Q$4:$Q$103,"&lt;&gt;Annulée"),0))</f>
        <v/>
      </c>
      <c r="R82" s="19">
        <f>IF($A82="","",IFERROR($P82-$Q82,0))</f>
        <v/>
      </c>
      <c r="S82" s="19">
        <f>IF($A82="","",IFERROR(SUMIFS('Factures et relances'!$O$4:$O$103,'Factures et relances'!$B$4:$B$103,$A82,'Factures et relances'!$S$4:$S$103,"&lt;&gt;À venir",'Factures et relances'!$S$4:$S$103,"&lt;&gt;Payée",'Factures et relances'!$Q$4:$Q$103,"&lt;&gt;Annulée"),0))</f>
        <v/>
      </c>
    </row>
    <row r="83">
      <c r="A83" s="15" t="n"/>
      <c r="B83" s="16" t="n"/>
      <c r="C83" s="15" t="n"/>
      <c r="D83" s="16" t="n"/>
      <c r="E83" s="15" t="n"/>
      <c r="F83" s="16" t="n"/>
      <c r="G83" s="15" t="n"/>
      <c r="H83" s="15" t="n"/>
      <c r="I83" s="15" t="n"/>
      <c r="J83" s="15" t="n"/>
      <c r="K83" s="17" t="n"/>
      <c r="L83" s="18" t="n"/>
      <c r="M83" s="15" t="n"/>
      <c r="N83" s="15" t="n"/>
      <c r="O83" s="16" t="n"/>
      <c r="P83" s="20">
        <f>IF($A83="","",IFERROR(SUMIFS('Factures et relances'!$M$4:$M$103,'Factures et relances'!$B$4:$B$103,$A83,'Factures et relances'!$Q$4:$Q$103,"&lt;&gt;Annulée"),0))</f>
        <v/>
      </c>
      <c r="Q83" s="20">
        <f>IF($A83="","",IFERROR(SUMIFS('Factures et relances'!$N$4:$N$103,'Factures et relances'!$B$4:$B$103,$A83,'Factures et relances'!$Q$4:$Q$103,"&lt;&gt;Annulée"),0))</f>
        <v/>
      </c>
      <c r="R83" s="20">
        <f>IF($A83="","",IFERROR($P83-$Q83,0))</f>
        <v/>
      </c>
      <c r="S83" s="20">
        <f>IF($A83="","",IFERROR(SUMIFS('Factures et relances'!$O$4:$O$103,'Factures et relances'!$B$4:$B$103,$A83,'Factures et relances'!$S$4:$S$103,"&lt;&gt;À venir",'Factures et relances'!$S$4:$S$103,"&lt;&gt;Payée",'Factures et relances'!$Q$4:$Q$103,"&lt;&gt;Annulée"),0))</f>
        <v/>
      </c>
    </row>
    <row r="84">
      <c r="A84" s="15" t="n"/>
      <c r="B84" s="16" t="n"/>
      <c r="C84" s="15" t="n"/>
      <c r="D84" s="16" t="n"/>
      <c r="E84" s="15" t="n"/>
      <c r="F84" s="16" t="n"/>
      <c r="G84" s="15" t="n"/>
      <c r="H84" s="15" t="n"/>
      <c r="I84" s="15" t="n"/>
      <c r="J84" s="15" t="n"/>
      <c r="K84" s="17" t="n"/>
      <c r="L84" s="18" t="n"/>
      <c r="M84" s="15" t="n"/>
      <c r="N84" s="15" t="n"/>
      <c r="O84" s="16" t="n"/>
      <c r="P84" s="19">
        <f>IF($A84="","",IFERROR(SUMIFS('Factures et relances'!$M$4:$M$103,'Factures et relances'!$B$4:$B$103,$A84,'Factures et relances'!$Q$4:$Q$103,"&lt;&gt;Annulée"),0))</f>
        <v/>
      </c>
      <c r="Q84" s="19">
        <f>IF($A84="","",IFERROR(SUMIFS('Factures et relances'!$N$4:$N$103,'Factures et relances'!$B$4:$B$103,$A84,'Factures et relances'!$Q$4:$Q$103,"&lt;&gt;Annulée"),0))</f>
        <v/>
      </c>
      <c r="R84" s="19">
        <f>IF($A84="","",IFERROR($P84-$Q84,0))</f>
        <v/>
      </c>
      <c r="S84" s="19">
        <f>IF($A84="","",IFERROR(SUMIFS('Factures et relances'!$O$4:$O$103,'Factures et relances'!$B$4:$B$103,$A84,'Factures et relances'!$S$4:$S$103,"&lt;&gt;À venir",'Factures et relances'!$S$4:$S$103,"&lt;&gt;Payée",'Factures et relances'!$Q$4:$Q$103,"&lt;&gt;Annulée"),0))</f>
        <v/>
      </c>
    </row>
    <row r="85">
      <c r="A85" s="15" t="n"/>
      <c r="B85" s="16" t="n"/>
      <c r="C85" s="15" t="n"/>
      <c r="D85" s="16" t="n"/>
      <c r="E85" s="15" t="n"/>
      <c r="F85" s="16" t="n"/>
      <c r="G85" s="15" t="n"/>
      <c r="H85" s="15" t="n"/>
      <c r="I85" s="15" t="n"/>
      <c r="J85" s="15" t="n"/>
      <c r="K85" s="17" t="n"/>
      <c r="L85" s="18" t="n"/>
      <c r="M85" s="15" t="n"/>
      <c r="N85" s="15" t="n"/>
      <c r="O85" s="16" t="n"/>
      <c r="P85" s="20">
        <f>IF($A85="","",IFERROR(SUMIFS('Factures et relances'!$M$4:$M$103,'Factures et relances'!$B$4:$B$103,$A85,'Factures et relances'!$Q$4:$Q$103,"&lt;&gt;Annulée"),0))</f>
        <v/>
      </c>
      <c r="Q85" s="20">
        <f>IF($A85="","",IFERROR(SUMIFS('Factures et relances'!$N$4:$N$103,'Factures et relances'!$B$4:$B$103,$A85,'Factures et relances'!$Q$4:$Q$103,"&lt;&gt;Annulée"),0))</f>
        <v/>
      </c>
      <c r="R85" s="20">
        <f>IF($A85="","",IFERROR($P85-$Q85,0))</f>
        <v/>
      </c>
      <c r="S85" s="20">
        <f>IF($A85="","",IFERROR(SUMIFS('Factures et relances'!$O$4:$O$103,'Factures et relances'!$B$4:$B$103,$A85,'Factures et relances'!$S$4:$S$103,"&lt;&gt;À venir",'Factures et relances'!$S$4:$S$103,"&lt;&gt;Payée",'Factures et relances'!$Q$4:$Q$103,"&lt;&gt;Annulée"),0))</f>
        <v/>
      </c>
    </row>
    <row r="86">
      <c r="A86" s="15" t="n"/>
      <c r="B86" s="16" t="n"/>
      <c r="C86" s="15" t="n"/>
      <c r="D86" s="16" t="n"/>
      <c r="E86" s="15" t="n"/>
      <c r="F86" s="16" t="n"/>
      <c r="G86" s="15" t="n"/>
      <c r="H86" s="15" t="n"/>
      <c r="I86" s="15" t="n"/>
      <c r="J86" s="15" t="n"/>
      <c r="K86" s="17" t="n"/>
      <c r="L86" s="18" t="n"/>
      <c r="M86" s="15" t="n"/>
      <c r="N86" s="15" t="n"/>
      <c r="O86" s="16" t="n"/>
      <c r="P86" s="19">
        <f>IF($A86="","",IFERROR(SUMIFS('Factures et relances'!$M$4:$M$103,'Factures et relances'!$B$4:$B$103,$A86,'Factures et relances'!$Q$4:$Q$103,"&lt;&gt;Annulée"),0))</f>
        <v/>
      </c>
      <c r="Q86" s="19">
        <f>IF($A86="","",IFERROR(SUMIFS('Factures et relances'!$N$4:$N$103,'Factures et relances'!$B$4:$B$103,$A86,'Factures et relances'!$Q$4:$Q$103,"&lt;&gt;Annulée"),0))</f>
        <v/>
      </c>
      <c r="R86" s="19">
        <f>IF($A86="","",IFERROR($P86-$Q86,0))</f>
        <v/>
      </c>
      <c r="S86" s="19">
        <f>IF($A86="","",IFERROR(SUMIFS('Factures et relances'!$O$4:$O$103,'Factures et relances'!$B$4:$B$103,$A86,'Factures et relances'!$S$4:$S$103,"&lt;&gt;À venir",'Factures et relances'!$S$4:$S$103,"&lt;&gt;Payée",'Factures et relances'!$Q$4:$Q$103,"&lt;&gt;Annulée"),0))</f>
        <v/>
      </c>
    </row>
    <row r="87">
      <c r="A87" s="15" t="n"/>
      <c r="B87" s="16" t="n"/>
      <c r="C87" s="15" t="n"/>
      <c r="D87" s="16" t="n"/>
      <c r="E87" s="15" t="n"/>
      <c r="F87" s="16" t="n"/>
      <c r="G87" s="15" t="n"/>
      <c r="H87" s="15" t="n"/>
      <c r="I87" s="15" t="n"/>
      <c r="J87" s="15" t="n"/>
      <c r="K87" s="17" t="n"/>
      <c r="L87" s="18" t="n"/>
      <c r="M87" s="15" t="n"/>
      <c r="N87" s="15" t="n"/>
      <c r="O87" s="16" t="n"/>
      <c r="P87" s="20">
        <f>IF($A87="","",IFERROR(SUMIFS('Factures et relances'!$M$4:$M$103,'Factures et relances'!$B$4:$B$103,$A87,'Factures et relances'!$Q$4:$Q$103,"&lt;&gt;Annulée"),0))</f>
        <v/>
      </c>
      <c r="Q87" s="20">
        <f>IF($A87="","",IFERROR(SUMIFS('Factures et relances'!$N$4:$N$103,'Factures et relances'!$B$4:$B$103,$A87,'Factures et relances'!$Q$4:$Q$103,"&lt;&gt;Annulée"),0))</f>
        <v/>
      </c>
      <c r="R87" s="20">
        <f>IF($A87="","",IFERROR($P87-$Q87,0))</f>
        <v/>
      </c>
      <c r="S87" s="20">
        <f>IF($A87="","",IFERROR(SUMIFS('Factures et relances'!$O$4:$O$103,'Factures et relances'!$B$4:$B$103,$A87,'Factures et relances'!$S$4:$S$103,"&lt;&gt;À venir",'Factures et relances'!$S$4:$S$103,"&lt;&gt;Payée",'Factures et relances'!$Q$4:$Q$103,"&lt;&gt;Annulée"),0))</f>
        <v/>
      </c>
    </row>
    <row r="88">
      <c r="A88" s="15" t="n"/>
      <c r="B88" s="16" t="n"/>
      <c r="C88" s="15" t="n"/>
      <c r="D88" s="16" t="n"/>
      <c r="E88" s="15" t="n"/>
      <c r="F88" s="16" t="n"/>
      <c r="G88" s="15" t="n"/>
      <c r="H88" s="15" t="n"/>
      <c r="I88" s="15" t="n"/>
      <c r="J88" s="15" t="n"/>
      <c r="K88" s="17" t="n"/>
      <c r="L88" s="18" t="n"/>
      <c r="M88" s="15" t="n"/>
      <c r="N88" s="15" t="n"/>
      <c r="O88" s="16" t="n"/>
      <c r="P88" s="19">
        <f>IF($A88="","",IFERROR(SUMIFS('Factures et relances'!$M$4:$M$103,'Factures et relances'!$B$4:$B$103,$A88,'Factures et relances'!$Q$4:$Q$103,"&lt;&gt;Annulée"),0))</f>
        <v/>
      </c>
      <c r="Q88" s="19">
        <f>IF($A88="","",IFERROR(SUMIFS('Factures et relances'!$N$4:$N$103,'Factures et relances'!$B$4:$B$103,$A88,'Factures et relances'!$Q$4:$Q$103,"&lt;&gt;Annulée"),0))</f>
        <v/>
      </c>
      <c r="R88" s="19">
        <f>IF($A88="","",IFERROR($P88-$Q88,0))</f>
        <v/>
      </c>
      <c r="S88" s="19">
        <f>IF($A88="","",IFERROR(SUMIFS('Factures et relances'!$O$4:$O$103,'Factures et relances'!$B$4:$B$103,$A88,'Factures et relances'!$S$4:$S$103,"&lt;&gt;À venir",'Factures et relances'!$S$4:$S$103,"&lt;&gt;Payée",'Factures et relances'!$Q$4:$Q$103,"&lt;&gt;Annulée"),0))</f>
        <v/>
      </c>
    </row>
    <row r="89">
      <c r="A89" s="15" t="n"/>
      <c r="B89" s="16" t="n"/>
      <c r="C89" s="15" t="n"/>
      <c r="D89" s="16" t="n"/>
      <c r="E89" s="15" t="n"/>
      <c r="F89" s="16" t="n"/>
      <c r="G89" s="15" t="n"/>
      <c r="H89" s="15" t="n"/>
      <c r="I89" s="15" t="n"/>
      <c r="J89" s="15" t="n"/>
      <c r="K89" s="17" t="n"/>
      <c r="L89" s="18" t="n"/>
      <c r="M89" s="15" t="n"/>
      <c r="N89" s="15" t="n"/>
      <c r="O89" s="16" t="n"/>
      <c r="P89" s="20">
        <f>IF($A89="","",IFERROR(SUMIFS('Factures et relances'!$M$4:$M$103,'Factures et relances'!$B$4:$B$103,$A89,'Factures et relances'!$Q$4:$Q$103,"&lt;&gt;Annulée"),0))</f>
        <v/>
      </c>
      <c r="Q89" s="20">
        <f>IF($A89="","",IFERROR(SUMIFS('Factures et relances'!$N$4:$N$103,'Factures et relances'!$B$4:$B$103,$A89,'Factures et relances'!$Q$4:$Q$103,"&lt;&gt;Annulée"),0))</f>
        <v/>
      </c>
      <c r="R89" s="20">
        <f>IF($A89="","",IFERROR($P89-$Q89,0))</f>
        <v/>
      </c>
      <c r="S89" s="20">
        <f>IF($A89="","",IFERROR(SUMIFS('Factures et relances'!$O$4:$O$103,'Factures et relances'!$B$4:$B$103,$A89,'Factures et relances'!$S$4:$S$103,"&lt;&gt;À venir",'Factures et relances'!$S$4:$S$103,"&lt;&gt;Payée",'Factures et relances'!$Q$4:$Q$103,"&lt;&gt;Annulée"),0))</f>
        <v/>
      </c>
    </row>
    <row r="90">
      <c r="A90" s="15" t="n"/>
      <c r="B90" s="16" t="n"/>
      <c r="C90" s="15" t="n"/>
      <c r="D90" s="16" t="n"/>
      <c r="E90" s="15" t="n"/>
      <c r="F90" s="16" t="n"/>
      <c r="G90" s="15" t="n"/>
      <c r="H90" s="15" t="n"/>
      <c r="I90" s="15" t="n"/>
      <c r="J90" s="15" t="n"/>
      <c r="K90" s="17" t="n"/>
      <c r="L90" s="18" t="n"/>
      <c r="M90" s="15" t="n"/>
      <c r="N90" s="15" t="n"/>
      <c r="O90" s="16" t="n"/>
      <c r="P90" s="19">
        <f>IF($A90="","",IFERROR(SUMIFS('Factures et relances'!$M$4:$M$103,'Factures et relances'!$B$4:$B$103,$A90,'Factures et relances'!$Q$4:$Q$103,"&lt;&gt;Annulée"),0))</f>
        <v/>
      </c>
      <c r="Q90" s="19">
        <f>IF($A90="","",IFERROR(SUMIFS('Factures et relances'!$N$4:$N$103,'Factures et relances'!$B$4:$B$103,$A90,'Factures et relances'!$Q$4:$Q$103,"&lt;&gt;Annulée"),0))</f>
        <v/>
      </c>
      <c r="R90" s="19">
        <f>IF($A90="","",IFERROR($P90-$Q90,0))</f>
        <v/>
      </c>
      <c r="S90" s="19">
        <f>IF($A90="","",IFERROR(SUMIFS('Factures et relances'!$O$4:$O$103,'Factures et relances'!$B$4:$B$103,$A90,'Factures et relances'!$S$4:$S$103,"&lt;&gt;À venir",'Factures et relances'!$S$4:$S$103,"&lt;&gt;Payée",'Factures et relances'!$Q$4:$Q$103,"&lt;&gt;Annulée"),0))</f>
        <v/>
      </c>
    </row>
    <row r="91">
      <c r="A91" s="15" t="n"/>
      <c r="B91" s="16" t="n"/>
      <c r="C91" s="15" t="n"/>
      <c r="D91" s="16" t="n"/>
      <c r="E91" s="15" t="n"/>
      <c r="F91" s="16" t="n"/>
      <c r="G91" s="15" t="n"/>
      <c r="H91" s="15" t="n"/>
      <c r="I91" s="15" t="n"/>
      <c r="J91" s="15" t="n"/>
      <c r="K91" s="17" t="n"/>
      <c r="L91" s="18" t="n"/>
      <c r="M91" s="15" t="n"/>
      <c r="N91" s="15" t="n"/>
      <c r="O91" s="16" t="n"/>
      <c r="P91" s="20">
        <f>IF($A91="","",IFERROR(SUMIFS('Factures et relances'!$M$4:$M$103,'Factures et relances'!$B$4:$B$103,$A91,'Factures et relances'!$Q$4:$Q$103,"&lt;&gt;Annulée"),0))</f>
        <v/>
      </c>
      <c r="Q91" s="20">
        <f>IF($A91="","",IFERROR(SUMIFS('Factures et relances'!$N$4:$N$103,'Factures et relances'!$B$4:$B$103,$A91,'Factures et relances'!$Q$4:$Q$103,"&lt;&gt;Annulée"),0))</f>
        <v/>
      </c>
      <c r="R91" s="20">
        <f>IF($A91="","",IFERROR($P91-$Q91,0))</f>
        <v/>
      </c>
      <c r="S91" s="20">
        <f>IF($A91="","",IFERROR(SUMIFS('Factures et relances'!$O$4:$O$103,'Factures et relances'!$B$4:$B$103,$A91,'Factures et relances'!$S$4:$S$103,"&lt;&gt;À venir",'Factures et relances'!$S$4:$S$103,"&lt;&gt;Payée",'Factures et relances'!$Q$4:$Q$103,"&lt;&gt;Annulée"),0))</f>
        <v/>
      </c>
    </row>
    <row r="92">
      <c r="A92" s="15" t="n"/>
      <c r="B92" s="16" t="n"/>
      <c r="C92" s="15" t="n"/>
      <c r="D92" s="16" t="n"/>
      <c r="E92" s="15" t="n"/>
      <c r="F92" s="16" t="n"/>
      <c r="G92" s="15" t="n"/>
      <c r="H92" s="15" t="n"/>
      <c r="I92" s="15" t="n"/>
      <c r="J92" s="15" t="n"/>
      <c r="K92" s="17" t="n"/>
      <c r="L92" s="18" t="n"/>
      <c r="M92" s="15" t="n"/>
      <c r="N92" s="15" t="n"/>
      <c r="O92" s="16" t="n"/>
      <c r="P92" s="19">
        <f>IF($A92="","",IFERROR(SUMIFS('Factures et relances'!$M$4:$M$103,'Factures et relances'!$B$4:$B$103,$A92,'Factures et relances'!$Q$4:$Q$103,"&lt;&gt;Annulée"),0))</f>
        <v/>
      </c>
      <c r="Q92" s="19">
        <f>IF($A92="","",IFERROR(SUMIFS('Factures et relances'!$N$4:$N$103,'Factures et relances'!$B$4:$B$103,$A92,'Factures et relances'!$Q$4:$Q$103,"&lt;&gt;Annulée"),0))</f>
        <v/>
      </c>
      <c r="R92" s="19">
        <f>IF($A92="","",IFERROR($P92-$Q92,0))</f>
        <v/>
      </c>
      <c r="S92" s="19">
        <f>IF($A92="","",IFERROR(SUMIFS('Factures et relances'!$O$4:$O$103,'Factures et relances'!$B$4:$B$103,$A92,'Factures et relances'!$S$4:$S$103,"&lt;&gt;À venir",'Factures et relances'!$S$4:$S$103,"&lt;&gt;Payée",'Factures et relances'!$Q$4:$Q$103,"&lt;&gt;Annulée"),0))</f>
        <v/>
      </c>
    </row>
    <row r="93">
      <c r="A93" s="15" t="n"/>
      <c r="B93" s="16" t="n"/>
      <c r="C93" s="15" t="n"/>
      <c r="D93" s="16" t="n"/>
      <c r="E93" s="15" t="n"/>
      <c r="F93" s="16" t="n"/>
      <c r="G93" s="15" t="n"/>
      <c r="H93" s="15" t="n"/>
      <c r="I93" s="15" t="n"/>
      <c r="J93" s="15" t="n"/>
      <c r="K93" s="17" t="n"/>
      <c r="L93" s="18" t="n"/>
      <c r="M93" s="15" t="n"/>
      <c r="N93" s="15" t="n"/>
      <c r="O93" s="16" t="n"/>
      <c r="P93" s="20">
        <f>IF($A93="","",IFERROR(SUMIFS('Factures et relances'!$M$4:$M$103,'Factures et relances'!$B$4:$B$103,$A93,'Factures et relances'!$Q$4:$Q$103,"&lt;&gt;Annulée"),0))</f>
        <v/>
      </c>
      <c r="Q93" s="20">
        <f>IF($A93="","",IFERROR(SUMIFS('Factures et relances'!$N$4:$N$103,'Factures et relances'!$B$4:$B$103,$A93,'Factures et relances'!$Q$4:$Q$103,"&lt;&gt;Annulée"),0))</f>
        <v/>
      </c>
      <c r="R93" s="20">
        <f>IF($A93="","",IFERROR($P93-$Q93,0))</f>
        <v/>
      </c>
      <c r="S93" s="20">
        <f>IF($A93="","",IFERROR(SUMIFS('Factures et relances'!$O$4:$O$103,'Factures et relances'!$B$4:$B$103,$A93,'Factures et relances'!$S$4:$S$103,"&lt;&gt;À venir",'Factures et relances'!$S$4:$S$103,"&lt;&gt;Payée",'Factures et relances'!$Q$4:$Q$103,"&lt;&gt;Annulée"),0))</f>
        <v/>
      </c>
    </row>
    <row r="94">
      <c r="A94" s="15" t="n"/>
      <c r="B94" s="16" t="n"/>
      <c r="C94" s="15" t="n"/>
      <c r="D94" s="16" t="n"/>
      <c r="E94" s="15" t="n"/>
      <c r="F94" s="16" t="n"/>
      <c r="G94" s="15" t="n"/>
      <c r="H94" s="15" t="n"/>
      <c r="I94" s="15" t="n"/>
      <c r="J94" s="15" t="n"/>
      <c r="K94" s="17" t="n"/>
      <c r="L94" s="18" t="n"/>
      <c r="M94" s="15" t="n"/>
      <c r="N94" s="15" t="n"/>
      <c r="O94" s="16" t="n"/>
      <c r="P94" s="19">
        <f>IF($A94="","",IFERROR(SUMIFS('Factures et relances'!$M$4:$M$103,'Factures et relances'!$B$4:$B$103,$A94,'Factures et relances'!$Q$4:$Q$103,"&lt;&gt;Annulée"),0))</f>
        <v/>
      </c>
      <c r="Q94" s="19">
        <f>IF($A94="","",IFERROR(SUMIFS('Factures et relances'!$N$4:$N$103,'Factures et relances'!$B$4:$B$103,$A94,'Factures et relances'!$Q$4:$Q$103,"&lt;&gt;Annulée"),0))</f>
        <v/>
      </c>
      <c r="R94" s="19">
        <f>IF($A94="","",IFERROR($P94-$Q94,0))</f>
        <v/>
      </c>
      <c r="S94" s="19">
        <f>IF($A94="","",IFERROR(SUMIFS('Factures et relances'!$O$4:$O$103,'Factures et relances'!$B$4:$B$103,$A94,'Factures et relances'!$S$4:$S$103,"&lt;&gt;À venir",'Factures et relances'!$S$4:$S$103,"&lt;&gt;Payée",'Factures et relances'!$Q$4:$Q$103,"&lt;&gt;Annulée"),0))</f>
        <v/>
      </c>
    </row>
    <row r="95">
      <c r="A95" s="15" t="n"/>
      <c r="B95" s="16" t="n"/>
      <c r="C95" s="15" t="n"/>
      <c r="D95" s="16" t="n"/>
      <c r="E95" s="15" t="n"/>
      <c r="F95" s="16" t="n"/>
      <c r="G95" s="15" t="n"/>
      <c r="H95" s="15" t="n"/>
      <c r="I95" s="15" t="n"/>
      <c r="J95" s="15" t="n"/>
      <c r="K95" s="17" t="n"/>
      <c r="L95" s="18" t="n"/>
      <c r="M95" s="15" t="n"/>
      <c r="N95" s="15" t="n"/>
      <c r="O95" s="16" t="n"/>
      <c r="P95" s="20">
        <f>IF($A95="","",IFERROR(SUMIFS('Factures et relances'!$M$4:$M$103,'Factures et relances'!$B$4:$B$103,$A95,'Factures et relances'!$Q$4:$Q$103,"&lt;&gt;Annulée"),0))</f>
        <v/>
      </c>
      <c r="Q95" s="20">
        <f>IF($A95="","",IFERROR(SUMIFS('Factures et relances'!$N$4:$N$103,'Factures et relances'!$B$4:$B$103,$A95,'Factures et relances'!$Q$4:$Q$103,"&lt;&gt;Annulée"),0))</f>
        <v/>
      </c>
      <c r="R95" s="20">
        <f>IF($A95="","",IFERROR($P95-$Q95,0))</f>
        <v/>
      </c>
      <c r="S95" s="20">
        <f>IF($A95="","",IFERROR(SUMIFS('Factures et relances'!$O$4:$O$103,'Factures et relances'!$B$4:$B$103,$A95,'Factures et relances'!$S$4:$S$103,"&lt;&gt;À venir",'Factures et relances'!$S$4:$S$103,"&lt;&gt;Payée",'Factures et relances'!$Q$4:$Q$103,"&lt;&gt;Annulée"),0))</f>
        <v/>
      </c>
    </row>
    <row r="96">
      <c r="A96" s="15" t="n"/>
      <c r="B96" s="16" t="n"/>
      <c r="C96" s="15" t="n"/>
      <c r="D96" s="16" t="n"/>
      <c r="E96" s="15" t="n"/>
      <c r="F96" s="16" t="n"/>
      <c r="G96" s="15" t="n"/>
      <c r="H96" s="15" t="n"/>
      <c r="I96" s="15" t="n"/>
      <c r="J96" s="15" t="n"/>
      <c r="K96" s="17" t="n"/>
      <c r="L96" s="18" t="n"/>
      <c r="M96" s="15" t="n"/>
      <c r="N96" s="15" t="n"/>
      <c r="O96" s="16" t="n"/>
      <c r="P96" s="19">
        <f>IF($A96="","",IFERROR(SUMIFS('Factures et relances'!$M$4:$M$103,'Factures et relances'!$B$4:$B$103,$A96,'Factures et relances'!$Q$4:$Q$103,"&lt;&gt;Annulée"),0))</f>
        <v/>
      </c>
      <c r="Q96" s="19">
        <f>IF($A96="","",IFERROR(SUMIFS('Factures et relances'!$N$4:$N$103,'Factures et relances'!$B$4:$B$103,$A96,'Factures et relances'!$Q$4:$Q$103,"&lt;&gt;Annulée"),0))</f>
        <v/>
      </c>
      <c r="R96" s="19">
        <f>IF($A96="","",IFERROR($P96-$Q96,0))</f>
        <v/>
      </c>
      <c r="S96" s="19">
        <f>IF($A96="","",IFERROR(SUMIFS('Factures et relances'!$O$4:$O$103,'Factures et relances'!$B$4:$B$103,$A96,'Factures et relances'!$S$4:$S$103,"&lt;&gt;À venir",'Factures et relances'!$S$4:$S$103,"&lt;&gt;Payée",'Factures et relances'!$Q$4:$Q$103,"&lt;&gt;Annulée"),0))</f>
        <v/>
      </c>
    </row>
    <row r="97">
      <c r="A97" s="15" t="n"/>
      <c r="B97" s="16" t="n"/>
      <c r="C97" s="15" t="n"/>
      <c r="D97" s="16" t="n"/>
      <c r="E97" s="15" t="n"/>
      <c r="F97" s="16" t="n"/>
      <c r="G97" s="15" t="n"/>
      <c r="H97" s="15" t="n"/>
      <c r="I97" s="15" t="n"/>
      <c r="J97" s="15" t="n"/>
      <c r="K97" s="17" t="n"/>
      <c r="L97" s="18" t="n"/>
      <c r="M97" s="15" t="n"/>
      <c r="N97" s="15" t="n"/>
      <c r="O97" s="16" t="n"/>
      <c r="P97" s="20">
        <f>IF($A97="","",IFERROR(SUMIFS('Factures et relances'!$M$4:$M$103,'Factures et relances'!$B$4:$B$103,$A97,'Factures et relances'!$Q$4:$Q$103,"&lt;&gt;Annulée"),0))</f>
        <v/>
      </c>
      <c r="Q97" s="20">
        <f>IF($A97="","",IFERROR(SUMIFS('Factures et relances'!$N$4:$N$103,'Factures et relances'!$B$4:$B$103,$A97,'Factures et relances'!$Q$4:$Q$103,"&lt;&gt;Annulée"),0))</f>
        <v/>
      </c>
      <c r="R97" s="20">
        <f>IF($A97="","",IFERROR($P97-$Q97,0))</f>
        <v/>
      </c>
      <c r="S97" s="20">
        <f>IF($A97="","",IFERROR(SUMIFS('Factures et relances'!$O$4:$O$103,'Factures et relances'!$B$4:$B$103,$A97,'Factures et relances'!$S$4:$S$103,"&lt;&gt;À venir",'Factures et relances'!$S$4:$S$103,"&lt;&gt;Payée",'Factures et relances'!$Q$4:$Q$103,"&lt;&gt;Annulée"),0))</f>
        <v/>
      </c>
    </row>
    <row r="98">
      <c r="A98" s="15" t="n"/>
      <c r="B98" s="16" t="n"/>
      <c r="C98" s="15" t="n"/>
      <c r="D98" s="16" t="n"/>
      <c r="E98" s="15" t="n"/>
      <c r="F98" s="16" t="n"/>
      <c r="G98" s="15" t="n"/>
      <c r="H98" s="15" t="n"/>
      <c r="I98" s="15" t="n"/>
      <c r="J98" s="15" t="n"/>
      <c r="K98" s="17" t="n"/>
      <c r="L98" s="18" t="n"/>
      <c r="M98" s="15" t="n"/>
      <c r="N98" s="15" t="n"/>
      <c r="O98" s="16" t="n"/>
      <c r="P98" s="19">
        <f>IF($A98="","",IFERROR(SUMIFS('Factures et relances'!$M$4:$M$103,'Factures et relances'!$B$4:$B$103,$A98,'Factures et relances'!$Q$4:$Q$103,"&lt;&gt;Annulée"),0))</f>
        <v/>
      </c>
      <c r="Q98" s="19">
        <f>IF($A98="","",IFERROR(SUMIFS('Factures et relances'!$N$4:$N$103,'Factures et relances'!$B$4:$B$103,$A98,'Factures et relances'!$Q$4:$Q$103,"&lt;&gt;Annulée"),0))</f>
        <v/>
      </c>
      <c r="R98" s="19">
        <f>IF($A98="","",IFERROR($P98-$Q98,0))</f>
        <v/>
      </c>
      <c r="S98" s="19">
        <f>IF($A98="","",IFERROR(SUMIFS('Factures et relances'!$O$4:$O$103,'Factures et relances'!$B$4:$B$103,$A98,'Factures et relances'!$S$4:$S$103,"&lt;&gt;À venir",'Factures et relances'!$S$4:$S$103,"&lt;&gt;Payée",'Factures et relances'!$Q$4:$Q$103,"&lt;&gt;Annulée"),0))</f>
        <v/>
      </c>
    </row>
    <row r="99">
      <c r="A99" s="15" t="n"/>
      <c r="B99" s="16" t="n"/>
      <c r="C99" s="15" t="n"/>
      <c r="D99" s="16" t="n"/>
      <c r="E99" s="15" t="n"/>
      <c r="F99" s="16" t="n"/>
      <c r="G99" s="15" t="n"/>
      <c r="H99" s="15" t="n"/>
      <c r="I99" s="15" t="n"/>
      <c r="J99" s="15" t="n"/>
      <c r="K99" s="17" t="n"/>
      <c r="L99" s="18" t="n"/>
      <c r="M99" s="15" t="n"/>
      <c r="N99" s="15" t="n"/>
      <c r="O99" s="16" t="n"/>
      <c r="P99" s="20">
        <f>IF($A99="","",IFERROR(SUMIFS('Factures et relances'!$M$4:$M$103,'Factures et relances'!$B$4:$B$103,$A99,'Factures et relances'!$Q$4:$Q$103,"&lt;&gt;Annulée"),0))</f>
        <v/>
      </c>
      <c r="Q99" s="20">
        <f>IF($A99="","",IFERROR(SUMIFS('Factures et relances'!$N$4:$N$103,'Factures et relances'!$B$4:$B$103,$A99,'Factures et relances'!$Q$4:$Q$103,"&lt;&gt;Annulée"),0))</f>
        <v/>
      </c>
      <c r="R99" s="20">
        <f>IF($A99="","",IFERROR($P99-$Q99,0))</f>
        <v/>
      </c>
      <c r="S99" s="20">
        <f>IF($A99="","",IFERROR(SUMIFS('Factures et relances'!$O$4:$O$103,'Factures et relances'!$B$4:$B$103,$A99,'Factures et relances'!$S$4:$S$103,"&lt;&gt;À venir",'Factures et relances'!$S$4:$S$103,"&lt;&gt;Payée",'Factures et relances'!$Q$4:$Q$103,"&lt;&gt;Annulée"),0))</f>
        <v/>
      </c>
    </row>
    <row r="100">
      <c r="A100" s="15" t="n"/>
      <c r="B100" s="16" t="n"/>
      <c r="C100" s="15" t="n"/>
      <c r="D100" s="16" t="n"/>
      <c r="E100" s="15" t="n"/>
      <c r="F100" s="16" t="n"/>
      <c r="G100" s="15" t="n"/>
      <c r="H100" s="15" t="n"/>
      <c r="I100" s="15" t="n"/>
      <c r="J100" s="15" t="n"/>
      <c r="K100" s="17" t="n"/>
      <c r="L100" s="18" t="n"/>
      <c r="M100" s="15" t="n"/>
      <c r="N100" s="15" t="n"/>
      <c r="O100" s="16" t="n"/>
      <c r="P100" s="19">
        <f>IF($A100="","",IFERROR(SUMIFS('Factures et relances'!$M$4:$M$103,'Factures et relances'!$B$4:$B$103,$A100,'Factures et relances'!$Q$4:$Q$103,"&lt;&gt;Annulée"),0))</f>
        <v/>
      </c>
      <c r="Q100" s="19">
        <f>IF($A100="","",IFERROR(SUMIFS('Factures et relances'!$N$4:$N$103,'Factures et relances'!$B$4:$B$103,$A100,'Factures et relances'!$Q$4:$Q$103,"&lt;&gt;Annulée"),0))</f>
        <v/>
      </c>
      <c r="R100" s="19">
        <f>IF($A100="","",IFERROR($P100-$Q100,0))</f>
        <v/>
      </c>
      <c r="S100" s="19">
        <f>IF($A100="","",IFERROR(SUMIFS('Factures et relances'!$O$4:$O$103,'Factures et relances'!$B$4:$B$103,$A100,'Factures et relances'!$S$4:$S$103,"&lt;&gt;À venir",'Factures et relances'!$S$4:$S$103,"&lt;&gt;Payée",'Factures et relances'!$Q$4:$Q$103,"&lt;&gt;Annulée"),0))</f>
        <v/>
      </c>
    </row>
    <row r="101">
      <c r="A101" s="15" t="n"/>
      <c r="B101" s="16" t="n"/>
      <c r="C101" s="15" t="n"/>
      <c r="D101" s="16" t="n"/>
      <c r="E101" s="15" t="n"/>
      <c r="F101" s="16" t="n"/>
      <c r="G101" s="15" t="n"/>
      <c r="H101" s="15" t="n"/>
      <c r="I101" s="15" t="n"/>
      <c r="J101" s="15" t="n"/>
      <c r="K101" s="17" t="n"/>
      <c r="L101" s="18" t="n"/>
      <c r="M101" s="15" t="n"/>
      <c r="N101" s="15" t="n"/>
      <c r="O101" s="16" t="n"/>
      <c r="P101" s="20">
        <f>IF($A101="","",IFERROR(SUMIFS('Factures et relances'!$M$4:$M$103,'Factures et relances'!$B$4:$B$103,$A101,'Factures et relances'!$Q$4:$Q$103,"&lt;&gt;Annulée"),0))</f>
        <v/>
      </c>
      <c r="Q101" s="20">
        <f>IF($A101="","",IFERROR(SUMIFS('Factures et relances'!$N$4:$N$103,'Factures et relances'!$B$4:$B$103,$A101,'Factures et relances'!$Q$4:$Q$103,"&lt;&gt;Annulée"),0))</f>
        <v/>
      </c>
      <c r="R101" s="20">
        <f>IF($A101="","",IFERROR($P101-$Q101,0))</f>
        <v/>
      </c>
      <c r="S101" s="20">
        <f>IF($A101="","",IFERROR(SUMIFS('Factures et relances'!$O$4:$O$103,'Factures et relances'!$B$4:$B$103,$A101,'Factures et relances'!$S$4:$S$103,"&lt;&gt;À venir",'Factures et relances'!$S$4:$S$103,"&lt;&gt;Payée",'Factures et relances'!$Q$4:$Q$103,"&lt;&gt;Annulée"),0))</f>
        <v/>
      </c>
    </row>
    <row r="102">
      <c r="A102" s="15" t="n"/>
      <c r="B102" s="16" t="n"/>
      <c r="C102" s="15" t="n"/>
      <c r="D102" s="16" t="n"/>
      <c r="E102" s="15" t="n"/>
      <c r="F102" s="16" t="n"/>
      <c r="G102" s="15" t="n"/>
      <c r="H102" s="15" t="n"/>
      <c r="I102" s="15" t="n"/>
      <c r="J102" s="15" t="n"/>
      <c r="K102" s="17" t="n"/>
      <c r="L102" s="18" t="n"/>
      <c r="M102" s="15" t="n"/>
      <c r="N102" s="15" t="n"/>
      <c r="O102" s="16" t="n"/>
      <c r="P102" s="19">
        <f>IF($A102="","",IFERROR(SUMIFS('Factures et relances'!$M$4:$M$103,'Factures et relances'!$B$4:$B$103,$A102,'Factures et relances'!$Q$4:$Q$103,"&lt;&gt;Annulée"),0))</f>
        <v/>
      </c>
      <c r="Q102" s="19">
        <f>IF($A102="","",IFERROR(SUMIFS('Factures et relances'!$N$4:$N$103,'Factures et relances'!$B$4:$B$103,$A102,'Factures et relances'!$Q$4:$Q$103,"&lt;&gt;Annulée"),0))</f>
        <v/>
      </c>
      <c r="R102" s="19">
        <f>IF($A102="","",IFERROR($P102-$Q102,0))</f>
        <v/>
      </c>
      <c r="S102" s="19">
        <f>IF($A102="","",IFERROR(SUMIFS('Factures et relances'!$O$4:$O$103,'Factures et relances'!$B$4:$B$103,$A102,'Factures et relances'!$S$4:$S$103,"&lt;&gt;À venir",'Factures et relances'!$S$4:$S$103,"&lt;&gt;Payée",'Factures et relances'!$Q$4:$Q$103,"&lt;&gt;Annulée"),0))</f>
        <v/>
      </c>
    </row>
    <row r="103">
      <c r="A103" s="15" t="n"/>
      <c r="B103" s="16" t="n"/>
      <c r="C103" s="15" t="n"/>
      <c r="D103" s="16" t="n"/>
      <c r="E103" s="15" t="n"/>
      <c r="F103" s="16" t="n"/>
      <c r="G103" s="15" t="n"/>
      <c r="H103" s="15" t="n"/>
      <c r="I103" s="15" t="n"/>
      <c r="J103" s="15" t="n"/>
      <c r="K103" s="17" t="n"/>
      <c r="L103" s="18" t="n"/>
      <c r="M103" s="15" t="n"/>
      <c r="N103" s="15" t="n"/>
      <c r="O103" s="16" t="n"/>
      <c r="P103" s="20">
        <f>IF($A103="","",IFERROR(SUMIFS('Factures et relances'!$M$4:$M$103,'Factures et relances'!$B$4:$B$103,$A103,'Factures et relances'!$Q$4:$Q$103,"&lt;&gt;Annulée"),0))</f>
        <v/>
      </c>
      <c r="Q103" s="20">
        <f>IF($A103="","",IFERROR(SUMIFS('Factures et relances'!$N$4:$N$103,'Factures et relances'!$B$4:$B$103,$A103,'Factures et relances'!$Q$4:$Q$103,"&lt;&gt;Annulée"),0))</f>
        <v/>
      </c>
      <c r="R103" s="20">
        <f>IF($A103="","",IFERROR($P103-$Q103,0))</f>
        <v/>
      </c>
      <c r="S103" s="20">
        <f>IF($A103="","",IFERROR(SUMIFS('Factures et relances'!$O$4:$O$103,'Factures et relances'!$B$4:$B$103,$A103,'Factures et relances'!$S$4:$S$103,"&lt;&gt;À venir",'Factures et relances'!$S$4:$S$103,"&lt;&gt;Payée",'Factures et relances'!$Q$4:$Q$103,"&lt;&gt;Annulée"),0))</f>
        <v/>
      </c>
    </row>
  </sheetData>
  <autoFilter ref="A3:S103"/>
  <mergeCells count="1">
    <mergeCell ref="A1:S1"/>
  </mergeCells>
  <conditionalFormatting sqref="R4:R103">
    <cfRule type="expression" priority="1" dxfId="0">
      <formula>AND($R4&gt;0,$M4="Élevée")</formula>
    </cfRule>
  </conditionalFormatting>
  <conditionalFormatting sqref="S4:S103">
    <cfRule type="expression" priority="2" dxfId="1">
      <formula>$S4&gt;0</formula>
    </cfRule>
  </conditionalFormatting>
  <dataValidations count="4">
    <dataValidation sqref="M4:M103" showErrorMessage="1" showInputMessage="1" allowBlank="1" type="list">
      <formula1>='Paramètres'!$N$4:$N$7</formula1>
    </dataValidation>
    <dataValidation sqref="N4:N103" showErrorMessage="1" showInputMessage="1" allowBlank="1" type="list">
      <formula1>"Actif,Inactif"</formula1>
    </dataValidation>
    <dataValidation sqref="H4:H103" showErrorMessage="1" showInputMessage="1" allowBlank="1" type="list">
      <formula1>"QC,ON,NB,NS,ÎPÉ,MB,SK,AB,CB,TN"</formula1>
    </dataValidation>
    <dataValidation sqref="L4:L103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2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9" customWidth="1" min="3" max="3"/>
    <col width="14" customWidth="1" min="4" max="4"/>
    <col width="16" customWidth="1" min="5" max="5"/>
    <col width="15" customWidth="1" min="6" max="6"/>
    <col width="42" customWidth="1" min="7" max="7"/>
    <col width="18" customWidth="1" min="8" max="8"/>
    <col width="12" customWidth="1" min="9" max="9"/>
    <col width="15" customWidth="1" min="10" max="10"/>
    <col width="12" customWidth="1" min="11" max="11"/>
    <col width="15" customWidth="1" min="12" max="12"/>
    <col width="16" customWidth="1" min="13" max="13"/>
    <col width="15" customWidth="1" min="14" max="14"/>
    <col width="17" customWidth="1" min="15" max="15"/>
    <col width="17" customWidth="1" min="16" max="16"/>
    <col width="21" customWidth="1" min="17" max="17"/>
    <col width="14" customWidth="1" min="18" max="18"/>
    <col width="18" customWidth="1" min="19" max="19"/>
    <col width="16" customWidth="1" min="20" max="20"/>
    <col width="16" customWidth="1" min="21" max="21"/>
    <col width="22" customWidth="1" min="22" max="22"/>
    <col width="27" customWidth="1" min="23" max="23"/>
    <col width="15" customWidth="1" min="24" max="24"/>
    <col width="35" customWidth="1" min="25" max="25"/>
    <col width="25" customWidth="1" min="26" max="26"/>
    <col width="18" customWidth="1" min="27" max="27"/>
  </cols>
  <sheetData>
    <row r="1" ht="26" customHeight="1">
      <c r="A1" s="1" t="inlineStr">
        <is>
          <t>Factures et relances</t>
        </is>
      </c>
    </row>
    <row r="3" ht="38" customHeight="1">
      <c r="A3" s="14" t="inlineStr">
        <is>
          <t>Numéro de facture</t>
        </is>
      </c>
      <c r="B3" s="14" t="inlineStr">
        <is>
          <t>Code client</t>
        </is>
      </c>
      <c r="C3" s="14" t="inlineStr">
        <is>
          <t>Nom du client</t>
        </is>
      </c>
      <c r="D3" s="14" t="inlineStr">
        <is>
          <t>Date de facture</t>
        </is>
      </c>
      <c r="E3" s="14" t="inlineStr">
        <is>
          <t>Délai de paiement</t>
        </is>
      </c>
      <c r="F3" s="14" t="inlineStr">
        <is>
          <t>Date d’échéance</t>
        </is>
      </c>
      <c r="G3" s="14" t="inlineStr">
        <is>
          <t>Description</t>
        </is>
      </c>
      <c r="H3" s="14" t="inlineStr">
        <is>
          <t>Montant avant taxes</t>
        </is>
      </c>
      <c r="I3" s="14" t="inlineStr">
        <is>
          <t>Taux de TPS</t>
        </is>
      </c>
      <c r="J3" s="14" t="inlineStr">
        <is>
          <t>Montant TPS</t>
        </is>
      </c>
      <c r="K3" s="14" t="inlineStr">
        <is>
          <t>Taux de TVQ</t>
        </is>
      </c>
      <c r="L3" s="14" t="inlineStr">
        <is>
          <t>Montant TVQ</t>
        </is>
      </c>
      <c r="M3" s="14" t="inlineStr">
        <is>
          <t>Total facture</t>
        </is>
      </c>
      <c r="N3" s="14" t="inlineStr">
        <is>
          <t>Montant payé</t>
        </is>
      </c>
      <c r="O3" s="14" t="inlineStr">
        <is>
          <t>Solde à recevoir</t>
        </is>
      </c>
      <c r="P3" s="14" t="inlineStr">
        <is>
          <t>Date du dernier paiement</t>
        </is>
      </c>
      <c r="Q3" s="14" t="inlineStr">
        <is>
          <t>Statut de la facture</t>
        </is>
      </c>
      <c r="R3" s="14" t="inlineStr">
        <is>
          <t>Jours de retard</t>
        </is>
      </c>
      <c r="S3" s="14" t="inlineStr">
        <is>
          <t>Classe d’âge</t>
        </is>
      </c>
      <c r="T3" s="14" t="inlineStr">
        <is>
          <t>Prochaine relance</t>
        </is>
      </c>
      <c r="U3" s="14" t="inlineStr">
        <is>
          <t>Dernière relance</t>
        </is>
      </c>
      <c r="V3" s="14" t="inlineStr">
        <is>
          <t>Type de dernière relance</t>
        </is>
      </c>
      <c r="W3" s="14" t="inlineStr">
        <is>
          <t>Résultat de la dernière relance</t>
        </is>
      </c>
      <c r="X3" s="14" t="inlineStr">
        <is>
          <t>Responsable</t>
        </is>
      </c>
      <c r="Y3" s="14" t="inlineStr">
        <is>
          <t>Notes de suivi</t>
        </is>
      </c>
      <c r="Z3" s="14" t="inlineStr">
        <is>
          <t>Contrôle du paiement</t>
        </is>
      </c>
      <c r="AA3" s="14" t="inlineStr">
        <is>
          <t>Contrôle du numéro</t>
        </is>
      </c>
    </row>
    <row r="4">
      <c r="A4" s="15" t="inlineStr">
        <is>
          <t>FAC-2026-001</t>
        </is>
      </c>
      <c r="B4" s="15" t="inlineStr">
        <is>
          <t>CL-001</t>
        </is>
      </c>
      <c r="C4" s="21">
        <f>IF($B4="","",IFERROR(VLOOKUP($B4,'Comptes clients'!$A$4:$K$103,2,FALSE),""))</f>
        <v/>
      </c>
      <c r="D4" s="22" t="n">
        <v>46125</v>
      </c>
      <c r="E4" s="23">
        <f>IF($B4="","",IFERROR(VLOOKUP($B4,'Comptes clients'!$A$4:$K$103,11,FALSE),'Paramètres'!$B$7))</f>
        <v/>
      </c>
      <c r="F4" s="24">
        <f>IF(OR($D4="",$E4=""),"",IFERROR($D4+$E4,""))</f>
        <v/>
      </c>
      <c r="G4" s="16" t="inlineStr">
        <is>
          <t>Installation électrique – chantier rue Saint-Paul</t>
        </is>
      </c>
      <c r="H4" s="18" t="n">
        <v>4200</v>
      </c>
      <c r="I4" s="25">
        <f>IF($A4="","",IFERROR('Paramètres'!$B$11,0))</f>
        <v/>
      </c>
      <c r="J4" s="19">
        <f>IF($H4="","",IFERROR($H4*$I4,0))</f>
        <v/>
      </c>
      <c r="K4" s="25">
        <f>IF($A4="","",IFERROR('Paramètres'!$B$12,0))</f>
        <v/>
      </c>
      <c r="L4" s="19">
        <f>IF($H4="","",IFERROR($H4*$K4,0))</f>
        <v/>
      </c>
      <c r="M4" s="19">
        <f>IF($H4="","",IFERROR($H4+$J4+$L4,0))</f>
        <v/>
      </c>
      <c r="N4" s="18" t="n">
        <v>0</v>
      </c>
      <c r="O4" s="19">
        <f>IF($A4="","",IFERROR(MAX(0,$M4-$N4),0))</f>
        <v/>
      </c>
      <c r="P4" s="22" t="n"/>
      <c r="Q4" s="15" t="inlineStr">
        <is>
          <t>Ouverte</t>
        </is>
      </c>
      <c r="R4" s="23">
        <f>IF(OR($A4="",$O4&lt;=0,$F4=""),"",IFERROR(MAX(0,'Paramètres'!$B$5-$F4),0))</f>
        <v/>
      </c>
      <c r="S4" s="26">
        <f>IF($A4="","",IFERROR(IF($O4&lt;=0,"Payée",IF('Paramètres'!$B$5&lt;=$F4,"À venir",IF($R4&lt;='Paramètres'!$B$18,"1 à 30 jours",IF($R4&lt;='Paramètres'!$B$19,"31 à 60 jours",IF($R4&lt;='Paramètres'!$B$20,"61 à 90 jours","Plus de 90 jours"))))),"À vérifier"))</f>
        <v/>
      </c>
      <c r="T4" s="22" t="n">
        <v>46258</v>
      </c>
      <c r="U4" s="22" t="n">
        <v>46251</v>
      </c>
      <c r="V4" s="15" t="inlineStr">
        <is>
          <t>Courriel</t>
        </is>
      </c>
      <c r="W4" s="16" t="inlineStr">
        <is>
          <t>Aucun retour</t>
        </is>
      </c>
      <c r="X4" s="15" t="inlineStr">
        <is>
          <t>Marie</t>
        </is>
      </c>
      <c r="Y4" s="16" t="inlineStr">
        <is>
          <t>Premier rappel envoyé</t>
        </is>
      </c>
      <c r="Z4" s="26">
        <f>IF($A4="","",IFERROR(IF($N4&gt;$M4,"Paiement supérieur au total","OK"),"À vérifier"))</f>
        <v/>
      </c>
      <c r="AA4" s="26">
        <f>IF($A4="","",IFERROR(IF(COUNTIF($A$4:$A$103,$A4)&gt;1,"Doublon","OK"),"À vérifier"))</f>
        <v/>
      </c>
    </row>
    <row r="5">
      <c r="A5" s="15" t="inlineStr">
        <is>
          <t>FAC-2026-002</t>
        </is>
      </c>
      <c r="B5" s="15" t="inlineStr">
        <is>
          <t>CL-002</t>
        </is>
      </c>
      <c r="C5" s="27">
        <f>IF($B5="","",IFERROR(VLOOKUP($B5,'Comptes clients'!$A$4:$K$103,2,FALSE),""))</f>
        <v/>
      </c>
      <c r="D5" s="22" t="n">
        <v>46200</v>
      </c>
      <c r="E5" s="28">
        <f>IF($B5="","",IFERROR(VLOOKUP($B5,'Comptes clients'!$A$4:$K$103,11,FALSE),'Paramètres'!$B$7))</f>
        <v/>
      </c>
      <c r="F5" s="29">
        <f>IF(OR($D5="",$E5=""),"",IFERROR($D5+$E5,""))</f>
        <v/>
      </c>
      <c r="G5" s="16" t="inlineStr">
        <is>
          <t>Conception graphique et déclinaisons Web</t>
        </is>
      </c>
      <c r="H5" s="18" t="n">
        <v>1850</v>
      </c>
      <c r="I5" s="30">
        <f>IF($A5="","",IFERROR('Paramètres'!$B$11,0))</f>
        <v/>
      </c>
      <c r="J5" s="20">
        <f>IF($H5="","",IFERROR($H5*$I5,0))</f>
        <v/>
      </c>
      <c r="K5" s="30">
        <f>IF($A5="","",IFERROR('Paramètres'!$B$12,0))</f>
        <v/>
      </c>
      <c r="L5" s="20">
        <f>IF($H5="","",IFERROR($H5*$K5,0))</f>
        <v/>
      </c>
      <c r="M5" s="20">
        <f>IF($H5="","",IFERROR($H5+$J5+$L5,0))</f>
        <v/>
      </c>
      <c r="N5" s="18" t="n">
        <v>1000</v>
      </c>
      <c r="O5" s="20">
        <f>IF($A5="","",IFERROR(MAX(0,$M5-$N5),0))</f>
        <v/>
      </c>
      <c r="P5" s="22" t="n">
        <v>46240</v>
      </c>
      <c r="Q5" s="15" t="inlineStr">
        <is>
          <t>Partiellement payée</t>
        </is>
      </c>
      <c r="R5" s="28">
        <f>IF(OR($A5="",$O5&lt;=0,$F5=""),"",IFERROR(MAX(0,'Paramètres'!$B$5-$F5),0))</f>
        <v/>
      </c>
      <c r="S5" s="31">
        <f>IF($A5="","",IFERROR(IF($O5&lt;=0,"Payée",IF('Paramètres'!$B$5&lt;=$F5,"À venir",IF($R5&lt;='Paramètres'!$B$18,"1 à 30 jours",IF($R5&lt;='Paramètres'!$B$19,"31 à 60 jours",IF($R5&lt;='Paramètres'!$B$20,"61 à 90 jours","Plus de 90 jours"))))),"À vérifier"))</f>
        <v/>
      </c>
      <c r="T5" s="22" t="n">
        <v>46261</v>
      </c>
      <c r="U5" s="22" t="n">
        <v>46253</v>
      </c>
      <c r="V5" s="15" t="inlineStr">
        <is>
          <t>Téléphone</t>
        </is>
      </c>
      <c r="W5" s="16" t="inlineStr">
        <is>
          <t>Promesse de paiement</t>
        </is>
      </c>
      <c r="X5" s="15" t="inlineStr">
        <is>
          <t>Marie</t>
        </is>
      </c>
      <c r="Y5" s="16" t="inlineStr">
        <is>
          <t>Solde confirmé par la cliente</t>
        </is>
      </c>
      <c r="Z5" s="31">
        <f>IF($A5="","",IFERROR(IF($N5&gt;$M5,"Paiement supérieur au total","OK"),"À vérifier"))</f>
        <v/>
      </c>
      <c r="AA5" s="31">
        <f>IF($A5="","",IFERROR(IF(COUNTIF($A$4:$A$103,$A5)&gt;1,"Doublon","OK"),"À vérifier"))</f>
        <v/>
      </c>
    </row>
    <row r="6">
      <c r="A6" s="15" t="inlineStr">
        <is>
          <t>FAC-2026-003</t>
        </is>
      </c>
      <c r="B6" s="15" t="inlineStr">
        <is>
          <t>CL-003</t>
        </is>
      </c>
      <c r="C6" s="21">
        <f>IF($B6="","",IFERROR(VLOOKUP($B6,'Comptes clients'!$A$4:$K$103,2,FALSE),""))</f>
        <v/>
      </c>
      <c r="D6" s="22" t="n">
        <v>46215</v>
      </c>
      <c r="E6" s="23">
        <f>IF($B6="","",IFERROR(VLOOKUP($B6,'Comptes clients'!$A$4:$K$103,11,FALSE),'Paramètres'!$B$7))</f>
        <v/>
      </c>
      <c r="F6" s="24">
        <f>IF(OR($D6="",$E6=""),"",IFERROR($D6+$E6,""))</f>
        <v/>
      </c>
      <c r="G6" s="16" t="inlineStr">
        <is>
          <t>Entretien annuel de machinerie</t>
        </is>
      </c>
      <c r="H6" s="18" t="n">
        <v>2750</v>
      </c>
      <c r="I6" s="25">
        <f>IF($A6="","",IFERROR('Paramètres'!$B$11,0))</f>
        <v/>
      </c>
      <c r="J6" s="19">
        <f>IF($H6="","",IFERROR($H6*$I6,0))</f>
        <v/>
      </c>
      <c r="K6" s="25">
        <f>IF($A6="","",IFERROR('Paramètres'!$B$12,0))</f>
        <v/>
      </c>
      <c r="L6" s="19">
        <f>IF($H6="","",IFERROR($H6*$K6,0))</f>
        <v/>
      </c>
      <c r="M6" s="19">
        <f>IF($H6="","",IFERROR($H6+$J6+$L6,0))</f>
        <v/>
      </c>
      <c r="N6" s="18" t="n">
        <v>0</v>
      </c>
      <c r="O6" s="19">
        <f>IF($A6="","",IFERROR(MAX(0,$M6-$N6),0))</f>
        <v/>
      </c>
      <c r="P6" s="22" t="n"/>
      <c r="Q6" s="15" t="inlineStr">
        <is>
          <t>Ouverte</t>
        </is>
      </c>
      <c r="R6" s="23">
        <f>IF(OR($A6="",$O6&lt;=0,$F6=""),"",IFERROR(MAX(0,'Paramètres'!$B$5-$F6),0))</f>
        <v/>
      </c>
      <c r="S6" s="26">
        <f>IF($A6="","",IFERROR(IF($O6&lt;=0,"Payée",IF('Paramètres'!$B$5&lt;=$F6,"À venir",IF($R6&lt;='Paramètres'!$B$18,"1 à 30 jours",IF($R6&lt;='Paramètres'!$B$19,"31 à 60 jours",IF($R6&lt;='Paramètres'!$B$20,"61 à 90 jours","Plus de 90 jours"))))),"À vérifier"))</f>
        <v/>
      </c>
      <c r="T6" s="22" t="n">
        <v>46259</v>
      </c>
      <c r="U6" s="22" t="n">
        <v>46255</v>
      </c>
      <c r="V6" s="15" t="inlineStr">
        <is>
          <t>Courriel</t>
        </is>
      </c>
      <c r="W6" s="16" t="inlineStr">
        <is>
          <t>Aucun retour</t>
        </is>
      </c>
      <c r="X6" s="15" t="inlineStr">
        <is>
          <t>Louis</t>
        </is>
      </c>
      <c r="Y6" s="16" t="inlineStr">
        <is>
          <t>Deuxième avis transmis</t>
        </is>
      </c>
      <c r="Z6" s="26">
        <f>IF($A6="","",IFERROR(IF($N6&gt;$M6,"Paiement supérieur au total","OK"),"À vérifier"))</f>
        <v/>
      </c>
      <c r="AA6" s="26">
        <f>IF($A6="","",IFERROR(IF(COUNTIF($A$4:$A$103,$A6)&gt;1,"Doublon","OK"),"À vérifier"))</f>
        <v/>
      </c>
    </row>
    <row r="7">
      <c r="A7" s="15" t="inlineStr">
        <is>
          <t>FAC-2026-004</t>
        </is>
      </c>
      <c r="B7" s="15" t="inlineStr">
        <is>
          <t>CL-004</t>
        </is>
      </c>
      <c r="C7" s="27">
        <f>IF($B7="","",IFERROR(VLOOKUP($B7,'Comptes clients'!$A$4:$K$103,2,FALSE),""))</f>
        <v/>
      </c>
      <c r="D7" s="22" t="n">
        <v>46155</v>
      </c>
      <c r="E7" s="28">
        <f>IF($B7="","",IFERROR(VLOOKUP($B7,'Comptes clients'!$A$4:$K$103,11,FALSE),'Paramètres'!$B$7))</f>
        <v/>
      </c>
      <c r="F7" s="29">
        <f>IF(OR($D7="",$E7=""),"",IFERROR($D7+$E7,""))</f>
        <v/>
      </c>
      <c r="G7" s="16" t="inlineStr">
        <is>
          <t>Mise à niveau du panneau électrique</t>
        </is>
      </c>
      <c r="H7" s="18" t="n">
        <v>6300</v>
      </c>
      <c r="I7" s="30">
        <f>IF($A7="","",IFERROR('Paramètres'!$B$11,0))</f>
        <v/>
      </c>
      <c r="J7" s="20">
        <f>IF($H7="","",IFERROR($H7*$I7,0))</f>
        <v/>
      </c>
      <c r="K7" s="30">
        <f>IF($A7="","",IFERROR('Paramètres'!$B$12,0))</f>
        <v/>
      </c>
      <c r="L7" s="20">
        <f>IF($H7="","",IFERROR($H7*$K7,0))</f>
        <v/>
      </c>
      <c r="M7" s="20">
        <f>IF($H7="","",IFERROR($H7+$J7+$L7,0))</f>
        <v/>
      </c>
      <c r="N7" s="18" t="n">
        <v>0</v>
      </c>
      <c r="O7" s="20">
        <f>IF($A7="","",IFERROR(MAX(0,$M7-$N7),0))</f>
        <v/>
      </c>
      <c r="P7" s="22" t="n"/>
      <c r="Q7" s="15" t="inlineStr">
        <is>
          <t>En litige</t>
        </is>
      </c>
      <c r="R7" s="28">
        <f>IF(OR($A7="",$O7&lt;=0,$F7=""),"",IFERROR(MAX(0,'Paramètres'!$B$5-$F7),0))</f>
        <v/>
      </c>
      <c r="S7" s="31">
        <f>IF($A7="","",IFERROR(IF($O7&lt;=0,"Payée",IF('Paramètres'!$B$5&lt;=$F7,"À venir",IF($R7&lt;='Paramètres'!$B$18,"1 à 30 jours",IF($R7&lt;='Paramètres'!$B$19,"31 à 60 jours",IF($R7&lt;='Paramètres'!$B$20,"61 à 90 jours","Plus de 90 jours"))))),"À vérifier"))</f>
        <v/>
      </c>
      <c r="T7" s="22" t="n">
        <v>46263</v>
      </c>
      <c r="U7" s="22" t="n">
        <v>46252</v>
      </c>
      <c r="V7" s="15" t="inlineStr">
        <is>
          <t>Téléphone</t>
        </is>
      </c>
      <c r="W7" s="16" t="inlineStr">
        <is>
          <t>Facture contestée</t>
        </is>
      </c>
      <c r="X7" s="15" t="inlineStr">
        <is>
          <t>Louis</t>
        </is>
      </c>
      <c r="Y7" s="16" t="inlineStr">
        <is>
          <t>Vérification du bon de travail requise</t>
        </is>
      </c>
      <c r="Z7" s="31">
        <f>IF($A7="","",IFERROR(IF($N7&gt;$M7,"Paiement supérieur au total","OK"),"À vérifier"))</f>
        <v/>
      </c>
      <c r="AA7" s="31">
        <f>IF($A7="","",IFERROR(IF(COUNTIF($A$4:$A$103,$A7)&gt;1,"Doublon","OK"),"À vérifier"))</f>
        <v/>
      </c>
    </row>
    <row r="8">
      <c r="A8" s="15" t="inlineStr">
        <is>
          <t>FAC-2026-005</t>
        </is>
      </c>
      <c r="B8" s="15" t="inlineStr">
        <is>
          <t>CL-005</t>
        </is>
      </c>
      <c r="C8" s="21">
        <f>IF($B8="","",IFERROR(VLOOKUP($B8,'Comptes clients'!$A$4:$K$103,2,FALSE),""))</f>
        <v/>
      </c>
      <c r="D8" s="22" t="n">
        <v>46250</v>
      </c>
      <c r="E8" s="23">
        <f>IF($B8="","",IFERROR(VLOOKUP($B8,'Comptes clients'!$A$4:$K$103,11,FALSE),'Paramètres'!$B$7))</f>
        <v/>
      </c>
      <c r="F8" s="24">
        <f>IF(OR($D8="",$E8=""),"",IFERROR($D8+$E8,""))</f>
        <v/>
      </c>
      <c r="G8" s="16" t="inlineStr">
        <is>
          <t>Services de consultation – janvier</t>
        </is>
      </c>
      <c r="H8" s="18" t="n">
        <v>1200</v>
      </c>
      <c r="I8" s="25">
        <f>IF($A8="","",IFERROR('Paramètres'!$B$11,0))</f>
        <v/>
      </c>
      <c r="J8" s="19">
        <f>IF($H8="","",IFERROR($H8*$I8,0))</f>
        <v/>
      </c>
      <c r="K8" s="25">
        <f>IF($A8="","",IFERROR('Paramètres'!$B$12,0))</f>
        <v/>
      </c>
      <c r="L8" s="19">
        <f>IF($H8="","",IFERROR($H8*$K8,0))</f>
        <v/>
      </c>
      <c r="M8" s="19">
        <f>IF($H8="","",IFERROR($H8+$J8+$L8,0))</f>
        <v/>
      </c>
      <c r="N8" s="18" t="n">
        <v>0</v>
      </c>
      <c r="O8" s="19">
        <f>IF($A8="","",IFERROR(MAX(0,$M8-$N8),0))</f>
        <v/>
      </c>
      <c r="P8" s="22" t="n"/>
      <c r="Q8" s="15" t="inlineStr">
        <is>
          <t>Ouverte</t>
        </is>
      </c>
      <c r="R8" s="23">
        <f>IF(OR($A8="",$O8&lt;=0,$F8=""),"",IFERROR(MAX(0,'Paramètres'!$B$5-$F8),0))</f>
        <v/>
      </c>
      <c r="S8" s="26">
        <f>IF($A8="","",IFERROR(IF($O8&lt;=0,"Payée",IF('Paramètres'!$B$5&lt;=$F8,"À venir",IF($R8&lt;='Paramètres'!$B$18,"1 à 30 jours",IF($R8&lt;='Paramètres'!$B$19,"31 à 60 jours",IF($R8&lt;='Paramètres'!$B$20,"61 à 90 jours","Plus de 90 jours"))))),"À vérifier"))</f>
        <v/>
      </c>
      <c r="T8" s="22" t="n">
        <v>46268</v>
      </c>
      <c r="U8" s="22" t="n"/>
      <c r="V8" s="15" t="n"/>
      <c r="W8" s="16" t="n"/>
      <c r="X8" s="15" t="inlineStr">
        <is>
          <t>Marie</t>
        </is>
      </c>
      <c r="Y8" s="16" t="inlineStr">
        <is>
          <t>Facture à venir</t>
        </is>
      </c>
      <c r="Z8" s="26">
        <f>IF($A8="","",IFERROR(IF($N8&gt;$M8,"Paiement supérieur au total","OK"),"À vérifier"))</f>
        <v/>
      </c>
      <c r="AA8" s="26">
        <f>IF($A8="","",IFERROR(IF(COUNTIF($A$4:$A$103,$A8)&gt;1,"Doublon","OK"),"À vérifier"))</f>
        <v/>
      </c>
    </row>
    <row r="9">
      <c r="A9" s="15" t="inlineStr">
        <is>
          <t>FAC-2026-006</t>
        </is>
      </c>
      <c r="B9" s="15" t="inlineStr">
        <is>
          <t>CL-006</t>
        </is>
      </c>
      <c r="C9" s="27">
        <f>IF($B9="","",IFERROR(VLOOKUP($B9,'Comptes clients'!$A$4:$K$103,2,FALSE),""))</f>
        <v/>
      </c>
      <c r="D9" s="22" t="n">
        <v>46195</v>
      </c>
      <c r="E9" s="28">
        <f>IF($B9="","",IFERROR(VLOOKUP($B9,'Comptes clients'!$A$4:$K$103,11,FALSE),'Paramètres'!$B$7))</f>
        <v/>
      </c>
      <c r="F9" s="29">
        <f>IF(OR($D9="",$E9=""),"",IFERROR($D9+$E9,""))</f>
        <v/>
      </c>
      <c r="G9" s="16" t="inlineStr">
        <is>
          <t>Transport et entreposage – octobre</t>
        </is>
      </c>
      <c r="H9" s="18" t="n">
        <v>8000</v>
      </c>
      <c r="I9" s="30">
        <f>IF($A9="","",IFERROR('Paramètres'!$B$11,0))</f>
        <v/>
      </c>
      <c r="J9" s="20">
        <f>IF($H9="","",IFERROR($H9*$I9,0))</f>
        <v/>
      </c>
      <c r="K9" s="30">
        <f>IF($A9="","",IFERROR('Paramètres'!$B$12,0))</f>
        <v/>
      </c>
      <c r="L9" s="20">
        <f>IF($H9="","",IFERROR($H9*$K9,0))</f>
        <v/>
      </c>
      <c r="M9" s="20">
        <f>IF($H9="","",IFERROR($H9+$J9+$L9,0))</f>
        <v/>
      </c>
      <c r="N9" s="18" t="n">
        <v>9198</v>
      </c>
      <c r="O9" s="20">
        <f>IF($A9="","",IFERROR(MAX(0,$M9-$N9),0))</f>
        <v/>
      </c>
      <c r="P9" s="22" t="n">
        <v>46244</v>
      </c>
      <c r="Q9" s="15" t="inlineStr">
        <is>
          <t>Payée</t>
        </is>
      </c>
      <c r="R9" s="28">
        <f>IF(OR($A9="",$O9&lt;=0,$F9=""),"",IFERROR(MAX(0,'Paramètres'!$B$5-$F9),0))</f>
        <v/>
      </c>
      <c r="S9" s="31">
        <f>IF($A9="","",IFERROR(IF($O9&lt;=0,"Payée",IF('Paramètres'!$B$5&lt;=$F9,"À venir",IF($R9&lt;='Paramètres'!$B$18,"1 à 30 jours",IF($R9&lt;='Paramètres'!$B$19,"31 à 60 jours",IF($R9&lt;='Paramètres'!$B$20,"61 à 90 jours","Plus de 90 jours"))))),"À vérifier"))</f>
        <v/>
      </c>
      <c r="T9" s="22" t="n"/>
      <c r="U9" s="22" t="n">
        <v>46242</v>
      </c>
      <c r="V9" s="15" t="inlineStr">
        <is>
          <t>Courriel</t>
        </is>
      </c>
      <c r="W9" s="16" t="inlineStr">
        <is>
          <t>Paiement reçu</t>
        </is>
      </c>
      <c r="X9" s="15" t="inlineStr">
        <is>
          <t>Louis</t>
        </is>
      </c>
      <c r="Y9" s="16" t="inlineStr">
        <is>
          <t>Paiement complet reçu</t>
        </is>
      </c>
      <c r="Z9" s="31">
        <f>IF($A9="","",IFERROR(IF($N9&gt;$M9,"Paiement supérieur au total","OK"),"À vérifier"))</f>
        <v/>
      </c>
      <c r="AA9" s="31">
        <f>IF($A9="","",IFERROR(IF(COUNTIF($A$4:$A$103,$A9)&gt;1,"Doublon","OK"),"À vérifier"))</f>
        <v/>
      </c>
    </row>
    <row r="10">
      <c r="A10" s="15" t="inlineStr">
        <is>
          <t>FAC-2026-007</t>
        </is>
      </c>
      <c r="B10" s="15" t="inlineStr">
        <is>
          <t>CL-007</t>
        </is>
      </c>
      <c r="C10" s="21">
        <f>IF($B10="","",IFERROR(VLOOKUP($B10,'Comptes clients'!$A$4:$K$103,2,FALSE),""))</f>
        <v/>
      </c>
      <c r="D10" s="22" t="n">
        <v>46240</v>
      </c>
      <c r="E10" s="23">
        <f>IF($B10="","",IFERROR(VLOOKUP($B10,'Comptes clients'!$A$4:$K$103,11,FALSE),'Paramètres'!$B$7))</f>
        <v/>
      </c>
      <c r="F10" s="24">
        <f>IF(OR($D10="",$E10=""),"",IFERROR($D10+$E10,""))</f>
        <v/>
      </c>
      <c r="G10" s="16" t="inlineStr">
        <is>
          <t>Fourniture et installation de luminaires</t>
        </is>
      </c>
      <c r="H10" s="18" t="n">
        <v>3200</v>
      </c>
      <c r="I10" s="25">
        <f>IF($A10="","",IFERROR('Paramètres'!$B$11,0))</f>
        <v/>
      </c>
      <c r="J10" s="19">
        <f>IF($H10="","",IFERROR($H10*$I10,0))</f>
        <v/>
      </c>
      <c r="K10" s="25">
        <f>IF($A10="","",IFERROR('Paramètres'!$B$12,0))</f>
        <v/>
      </c>
      <c r="L10" s="19">
        <f>IF($H10="","",IFERROR($H10*$K10,0))</f>
        <v/>
      </c>
      <c r="M10" s="19">
        <f>IF($H10="","",IFERROR($H10+$J10+$L10,0))</f>
        <v/>
      </c>
      <c r="N10" s="18" t="n">
        <v>0</v>
      </c>
      <c r="O10" s="19">
        <f>IF($A10="","",IFERROR(MAX(0,$M10-$N10),0))</f>
        <v/>
      </c>
      <c r="P10" s="22" t="n"/>
      <c r="Q10" s="15" t="inlineStr">
        <is>
          <t>Ouverte</t>
        </is>
      </c>
      <c r="R10" s="23">
        <f>IF(OR($A10="",$O10&lt;=0,$F10=""),"",IFERROR(MAX(0,'Paramètres'!$B$5-$F10),0))</f>
        <v/>
      </c>
      <c r="S10" s="26">
        <f>IF($A10="","",IFERROR(IF($O10&lt;=0,"Payée",IF('Paramètres'!$B$5&lt;=$F10,"À venir",IF($R10&lt;='Paramètres'!$B$18,"1 à 30 jours",IF($R10&lt;='Paramètres'!$B$19,"31 à 60 jours",IF($R10&lt;='Paramètres'!$B$20,"61 à 90 jours","Plus de 90 jours"))))),"À vérifier"))</f>
        <v/>
      </c>
      <c r="T10" s="22" t="n">
        <v>46259</v>
      </c>
      <c r="U10" s="22" t="n">
        <v>46256</v>
      </c>
      <c r="V10" s="15" t="inlineStr">
        <is>
          <t>Courriel</t>
        </is>
      </c>
      <c r="W10" s="16" t="inlineStr">
        <is>
          <t>Aucun retour</t>
        </is>
      </c>
      <c r="X10" s="15" t="inlineStr">
        <is>
          <t>Marie</t>
        </is>
      </c>
      <c r="Y10" s="16" t="inlineStr">
        <is>
          <t>Relance automatique</t>
        </is>
      </c>
      <c r="Z10" s="26">
        <f>IF($A10="","",IFERROR(IF($N10&gt;$M10,"Paiement supérieur au total","OK"),"À vérifier"))</f>
        <v/>
      </c>
      <c r="AA10" s="26">
        <f>IF($A10="","",IFERROR(IF(COUNTIF($A$4:$A$103,$A10)&gt;1,"Doublon","OK"),"À vérifier"))</f>
        <v/>
      </c>
    </row>
    <row r="11">
      <c r="A11" s="15" t="inlineStr">
        <is>
          <t>FAC-2026-008</t>
        </is>
      </c>
      <c r="B11" s="15" t="inlineStr">
        <is>
          <t>CL-008</t>
        </is>
      </c>
      <c r="C11" s="27">
        <f>IF($B11="","",IFERROR(VLOOKUP($B11,'Comptes clients'!$A$4:$K$103,2,FALSE),""))</f>
        <v/>
      </c>
      <c r="D11" s="22" t="n">
        <v>46105</v>
      </c>
      <c r="E11" s="28">
        <f>IF($B11="","",IFERROR(VLOOKUP($B11,'Comptes clients'!$A$4:$K$103,11,FALSE),'Paramètres'!$B$7))</f>
        <v/>
      </c>
      <c r="F11" s="29">
        <f>IF(OR($D11="",$E11=""),"",IFERROR($D11+$E11,""))</f>
        <v/>
      </c>
      <c r="G11" s="16" t="inlineStr">
        <is>
          <t>Réparation d’équipement industriel</t>
        </is>
      </c>
      <c r="H11" s="18" t="n">
        <v>4950</v>
      </c>
      <c r="I11" s="30">
        <f>IF($A11="","",IFERROR('Paramètres'!$B$11,0))</f>
        <v/>
      </c>
      <c r="J11" s="20">
        <f>IF($H11="","",IFERROR($H11*$I11,0))</f>
        <v/>
      </c>
      <c r="K11" s="30">
        <f>IF($A11="","",IFERROR('Paramètres'!$B$12,0))</f>
        <v/>
      </c>
      <c r="L11" s="20">
        <f>IF($H11="","",IFERROR($H11*$K11,0))</f>
        <v/>
      </c>
      <c r="M11" s="20">
        <f>IF($H11="","",IFERROR($H11+$J11+$L11,0))</f>
        <v/>
      </c>
      <c r="N11" s="18" t="n">
        <v>0</v>
      </c>
      <c r="O11" s="20">
        <f>IF($A11="","",IFERROR(MAX(0,$M11-$N11),0))</f>
        <v/>
      </c>
      <c r="P11" s="22" t="n"/>
      <c r="Q11" s="15" t="inlineStr">
        <is>
          <t>Ouverte</t>
        </is>
      </c>
      <c r="R11" s="28">
        <f>IF(OR($A11="",$O11&lt;=0,$F11=""),"",IFERROR(MAX(0,'Paramètres'!$B$5-$F11),0))</f>
        <v/>
      </c>
      <c r="S11" s="31">
        <f>IF($A11="","",IFERROR(IF($O11&lt;=0,"Payée",IF('Paramètres'!$B$5&lt;=$F11,"À venir",IF($R11&lt;='Paramètres'!$B$18,"1 à 30 jours",IF($R11&lt;='Paramètres'!$B$19,"31 à 60 jours",IF($R11&lt;='Paramètres'!$B$20,"61 à 90 jours","Plus de 90 jours"))))),"À vérifier"))</f>
        <v/>
      </c>
      <c r="T11" s="22" t="n">
        <v>46257</v>
      </c>
      <c r="U11" s="22" t="n">
        <v>46250</v>
      </c>
      <c r="V11" s="15" t="inlineStr">
        <is>
          <t>Téléphone</t>
        </is>
      </c>
      <c r="W11" s="16" t="inlineStr">
        <is>
          <t>Promesse de paiement</t>
        </is>
      </c>
      <c r="X11" s="15" t="inlineStr">
        <is>
          <t>Louis</t>
        </is>
      </c>
      <c r="Y11" s="16" t="inlineStr">
        <is>
          <t>Solde partiel annoncé</t>
        </is>
      </c>
      <c r="Z11" s="31">
        <f>IF($A11="","",IFERROR(IF($N11&gt;$M11,"Paiement supérieur au total","OK"),"À vérifier"))</f>
        <v/>
      </c>
      <c r="AA11" s="31">
        <f>IF($A11="","",IFERROR(IF(COUNTIF($A$4:$A$103,$A11)&gt;1,"Doublon","OK"),"À vérifier"))</f>
        <v/>
      </c>
    </row>
    <row r="12">
      <c r="A12" s="15" t="inlineStr">
        <is>
          <t>FAC-2026-009</t>
        </is>
      </c>
      <c r="B12" s="15" t="inlineStr">
        <is>
          <t>CL-001</t>
        </is>
      </c>
      <c r="C12" s="21">
        <f>IF($B12="","",IFERROR(VLOOKUP($B12,'Comptes clients'!$A$4:$K$103,2,FALSE),""))</f>
        <v/>
      </c>
      <c r="D12" s="22" t="n">
        <v>46255</v>
      </c>
      <c r="E12" s="23">
        <f>IF($B12="","",IFERROR(VLOOKUP($B12,'Comptes clients'!$A$4:$K$103,11,FALSE),'Paramètres'!$B$7))</f>
        <v/>
      </c>
      <c r="F12" s="24">
        <f>IF(OR($D12="",$E12=""),"",IFERROR($D12+$E12,""))</f>
        <v/>
      </c>
      <c r="G12" s="16" t="inlineStr">
        <is>
          <t>Travaux supplémentaires – chantier principal</t>
        </is>
      </c>
      <c r="H12" s="18" t="n">
        <v>2100</v>
      </c>
      <c r="I12" s="25">
        <f>IF($A12="","",IFERROR('Paramètres'!$B$11,0))</f>
        <v/>
      </c>
      <c r="J12" s="19">
        <f>IF($H12="","",IFERROR($H12*$I12,0))</f>
        <v/>
      </c>
      <c r="K12" s="25">
        <f>IF($A12="","",IFERROR('Paramètres'!$B$12,0))</f>
        <v/>
      </c>
      <c r="L12" s="19">
        <f>IF($H12="","",IFERROR($H12*$K12,0))</f>
        <v/>
      </c>
      <c r="M12" s="19">
        <f>IF($H12="","",IFERROR($H12+$J12+$L12,0))</f>
        <v/>
      </c>
      <c r="N12" s="18" t="n">
        <v>0</v>
      </c>
      <c r="O12" s="19">
        <f>IF($A12="","",IFERROR(MAX(0,$M12-$N12),0))</f>
        <v/>
      </c>
      <c r="P12" s="22" t="n"/>
      <c r="Q12" s="15" t="inlineStr">
        <is>
          <t>Ouverte</t>
        </is>
      </c>
      <c r="R12" s="23">
        <f>IF(OR($A12="",$O12&lt;=0,$F12=""),"",IFERROR(MAX(0,'Paramètres'!$B$5-$F12),0))</f>
        <v/>
      </c>
      <c r="S12" s="26">
        <f>IF($A12="","",IFERROR(IF($O12&lt;=0,"Payée",IF('Paramètres'!$B$5&lt;=$F12,"À venir",IF($R12&lt;='Paramètres'!$B$18,"1 à 30 jours",IF($R12&lt;='Paramètres'!$B$19,"31 à 60 jours",IF($R12&lt;='Paramètres'!$B$20,"61 à 90 jours","Plus de 90 jours"))))),"À vérifier"))</f>
        <v/>
      </c>
      <c r="T12" s="22" t="n">
        <v>46267</v>
      </c>
      <c r="U12" s="22" t="n"/>
      <c r="V12" s="15" t="n"/>
      <c r="W12" s="16" t="n"/>
      <c r="X12" s="15" t="inlineStr">
        <is>
          <t>Marie</t>
        </is>
      </c>
      <c r="Y12" s="16" t="inlineStr">
        <is>
          <t>Échéance à venir</t>
        </is>
      </c>
      <c r="Z12" s="26">
        <f>IF($A12="","",IFERROR(IF($N12&gt;$M12,"Paiement supérieur au total","OK"),"À vérifier"))</f>
        <v/>
      </c>
      <c r="AA12" s="26">
        <f>IF($A12="","",IFERROR(IF(COUNTIF($A$4:$A$103,$A12)&gt;1,"Doublon","OK"),"À vérifier"))</f>
        <v/>
      </c>
    </row>
    <row r="13">
      <c r="A13" s="15" t="inlineStr">
        <is>
          <t>FAC-2026-010</t>
        </is>
      </c>
      <c r="B13" s="15" t="inlineStr">
        <is>
          <t>CL-003</t>
        </is>
      </c>
      <c r="C13" s="27">
        <f>IF($B13="","",IFERROR(VLOOKUP($B13,'Comptes clients'!$A$4:$K$103,2,FALSE),""))</f>
        <v/>
      </c>
      <c r="D13" s="22" t="n">
        <v>46195</v>
      </c>
      <c r="E13" s="28">
        <f>IF($B13="","",IFERROR(VLOOKUP($B13,'Comptes clients'!$A$4:$K$103,11,FALSE),'Paramètres'!$B$7))</f>
        <v/>
      </c>
      <c r="F13" s="29">
        <f>IF(OR($D13="",$E13=""),"",IFERROR($D13+$E13,""))</f>
        <v/>
      </c>
      <c r="G13" s="16" t="inlineStr">
        <is>
          <t>Pièces et main-d’œuvre spécialisée</t>
        </is>
      </c>
      <c r="H13" s="18" t="n">
        <v>1675</v>
      </c>
      <c r="I13" s="30">
        <f>IF($A13="","",IFERROR('Paramètres'!$B$11,0))</f>
        <v/>
      </c>
      <c r="J13" s="20">
        <f>IF($H13="","",IFERROR($H13*$I13,0))</f>
        <v/>
      </c>
      <c r="K13" s="30">
        <f>IF($A13="","",IFERROR('Paramètres'!$B$12,0))</f>
        <v/>
      </c>
      <c r="L13" s="20">
        <f>IF($H13="","",IFERROR($H13*$K13,0))</f>
        <v/>
      </c>
      <c r="M13" s="20">
        <f>IF($H13="","",IFERROR($H13+$J13+$L13,0))</f>
        <v/>
      </c>
      <c r="N13" s="18" t="n">
        <v>0</v>
      </c>
      <c r="O13" s="20">
        <f>IF($A13="","",IFERROR(MAX(0,$M13-$N13),0))</f>
        <v/>
      </c>
      <c r="P13" s="22" t="n"/>
      <c r="Q13" s="15" t="inlineStr">
        <is>
          <t>Ouverte</t>
        </is>
      </c>
      <c r="R13" s="28">
        <f>IF(OR($A13="",$O13&lt;=0,$F13=""),"",IFERROR(MAX(0,'Paramètres'!$B$5-$F13),0))</f>
        <v/>
      </c>
      <c r="S13" s="31">
        <f>IF($A13="","",IFERROR(IF($O13&lt;=0,"Payée",IF('Paramètres'!$B$5&lt;=$F13,"À venir",IF($R13&lt;='Paramètres'!$B$18,"1 à 30 jours",IF($R13&lt;='Paramètres'!$B$19,"31 à 60 jours",IF($R13&lt;='Paramètres'!$B$20,"61 à 90 jours","Plus de 90 jours"))))),"À vérifier"))</f>
        <v/>
      </c>
      <c r="T13" s="22" t="n">
        <v>46262</v>
      </c>
      <c r="U13" s="22" t="n">
        <v>46257</v>
      </c>
      <c r="V13" s="15" t="inlineStr">
        <is>
          <t>Portail client</t>
        </is>
      </c>
      <c r="W13" s="16" t="inlineStr">
        <is>
          <t>Aucun retour</t>
        </is>
      </c>
      <c r="X13" s="15" t="inlineStr">
        <is>
          <t>Louis</t>
        </is>
      </c>
      <c r="Y13" s="16" t="inlineStr">
        <is>
          <t>Message laissé dans le portail</t>
        </is>
      </c>
      <c r="Z13" s="31">
        <f>IF($A13="","",IFERROR(IF($N13&gt;$M13,"Paiement supérieur au total","OK"),"À vérifier"))</f>
        <v/>
      </c>
      <c r="AA13" s="31">
        <f>IF($A13="","",IFERROR(IF(COUNTIF($A$4:$A$103,$A13)&gt;1,"Doublon","OK"),"À vérifier"))</f>
        <v/>
      </c>
    </row>
    <row r="14">
      <c r="A14" s="15" t="n"/>
      <c r="B14" s="15" t="n"/>
      <c r="C14" s="21">
        <f>IF($B14="","",IFERROR(VLOOKUP($B14,'Comptes clients'!$A$4:$K$103,2,FALSE),""))</f>
        <v/>
      </c>
      <c r="D14" s="22" t="n"/>
      <c r="E14" s="23">
        <f>IF($B14="","",IFERROR(VLOOKUP($B14,'Comptes clients'!$A$4:$K$103,11,FALSE),'Paramètres'!$B$7))</f>
        <v/>
      </c>
      <c r="F14" s="24">
        <f>IF(OR($D14="",$E14=""),"",IFERROR($D14+$E14,""))</f>
        <v/>
      </c>
      <c r="G14" s="16" t="n"/>
      <c r="H14" s="18" t="n"/>
      <c r="I14" s="25">
        <f>IF($A14="","",IFERROR('Paramètres'!$B$11,0))</f>
        <v/>
      </c>
      <c r="J14" s="19">
        <f>IF($H14="","",IFERROR($H14*$I14,0))</f>
        <v/>
      </c>
      <c r="K14" s="25">
        <f>IF($A14="","",IFERROR('Paramètres'!$B$12,0))</f>
        <v/>
      </c>
      <c r="L14" s="19">
        <f>IF($H14="","",IFERROR($H14*$K14,0))</f>
        <v/>
      </c>
      <c r="M14" s="19">
        <f>IF($H14="","",IFERROR($H14+$J14+$L14,0))</f>
        <v/>
      </c>
      <c r="N14" s="18" t="n"/>
      <c r="O14" s="19">
        <f>IF($A14="","",IFERROR(MAX(0,$M14-$N14),0))</f>
        <v/>
      </c>
      <c r="P14" s="22" t="n"/>
      <c r="Q14" s="15" t="n"/>
      <c r="R14" s="23">
        <f>IF(OR($A14="",$O14&lt;=0,$F14=""),"",IFERROR(MAX(0,'Paramètres'!$B$5-$F14),0))</f>
        <v/>
      </c>
      <c r="S14" s="26">
        <f>IF($A14="","",IFERROR(IF($O14&lt;=0,"Payée",IF('Paramètres'!$B$5&lt;=$F14,"À venir",IF($R14&lt;='Paramètres'!$B$18,"1 à 30 jours",IF($R14&lt;='Paramètres'!$B$19,"31 à 60 jours",IF($R14&lt;='Paramètres'!$B$20,"61 à 90 jours","Plus de 90 jours"))))),"À vérifier"))</f>
        <v/>
      </c>
      <c r="T14" s="22" t="n"/>
      <c r="U14" s="22" t="n"/>
      <c r="V14" s="15" t="n"/>
      <c r="W14" s="16" t="n"/>
      <c r="X14" s="15" t="n"/>
      <c r="Y14" s="16" t="n"/>
      <c r="Z14" s="26">
        <f>IF($A14="","",IFERROR(IF($N14&gt;$M14,"Paiement supérieur au total","OK"),"À vérifier"))</f>
        <v/>
      </c>
      <c r="AA14" s="26">
        <f>IF($A14="","",IFERROR(IF(COUNTIF($A$4:$A$103,$A14)&gt;1,"Doublon","OK"),"À vérifier"))</f>
        <v/>
      </c>
    </row>
    <row r="15">
      <c r="A15" s="15" t="n"/>
      <c r="B15" s="15" t="n"/>
      <c r="C15" s="27">
        <f>IF($B15="","",IFERROR(VLOOKUP($B15,'Comptes clients'!$A$4:$K$103,2,FALSE),""))</f>
        <v/>
      </c>
      <c r="D15" s="22" t="n"/>
      <c r="E15" s="28">
        <f>IF($B15="","",IFERROR(VLOOKUP($B15,'Comptes clients'!$A$4:$K$103,11,FALSE),'Paramètres'!$B$7))</f>
        <v/>
      </c>
      <c r="F15" s="29">
        <f>IF(OR($D15="",$E15=""),"",IFERROR($D15+$E15,""))</f>
        <v/>
      </c>
      <c r="G15" s="16" t="n"/>
      <c r="H15" s="18" t="n"/>
      <c r="I15" s="30">
        <f>IF($A15="","",IFERROR('Paramètres'!$B$11,0))</f>
        <v/>
      </c>
      <c r="J15" s="20">
        <f>IF($H15="","",IFERROR($H15*$I15,0))</f>
        <v/>
      </c>
      <c r="K15" s="30">
        <f>IF($A15="","",IFERROR('Paramètres'!$B$12,0))</f>
        <v/>
      </c>
      <c r="L15" s="20">
        <f>IF($H15="","",IFERROR($H15*$K15,0))</f>
        <v/>
      </c>
      <c r="M15" s="20">
        <f>IF($H15="","",IFERROR($H15+$J15+$L15,0))</f>
        <v/>
      </c>
      <c r="N15" s="18" t="n"/>
      <c r="O15" s="20">
        <f>IF($A15="","",IFERROR(MAX(0,$M15-$N15),0))</f>
        <v/>
      </c>
      <c r="P15" s="22" t="n"/>
      <c r="Q15" s="15" t="n"/>
      <c r="R15" s="28">
        <f>IF(OR($A15="",$O15&lt;=0,$F15=""),"",IFERROR(MAX(0,'Paramètres'!$B$5-$F15),0))</f>
        <v/>
      </c>
      <c r="S15" s="31">
        <f>IF($A15="","",IFERROR(IF($O15&lt;=0,"Payée",IF('Paramètres'!$B$5&lt;=$F15,"À venir",IF($R15&lt;='Paramètres'!$B$18,"1 à 30 jours",IF($R15&lt;='Paramètres'!$B$19,"31 à 60 jours",IF($R15&lt;='Paramètres'!$B$20,"61 à 90 jours","Plus de 90 jours"))))),"À vérifier"))</f>
        <v/>
      </c>
      <c r="T15" s="22" t="n"/>
      <c r="U15" s="22" t="n"/>
      <c r="V15" s="15" t="n"/>
      <c r="W15" s="16" t="n"/>
      <c r="X15" s="15" t="n"/>
      <c r="Y15" s="16" t="n"/>
      <c r="Z15" s="31">
        <f>IF($A15="","",IFERROR(IF($N15&gt;$M15,"Paiement supérieur au total","OK"),"À vérifier"))</f>
        <v/>
      </c>
      <c r="AA15" s="31">
        <f>IF($A15="","",IFERROR(IF(COUNTIF($A$4:$A$103,$A15)&gt;1,"Doublon","OK"),"À vérifier"))</f>
        <v/>
      </c>
    </row>
    <row r="16">
      <c r="A16" s="15" t="n"/>
      <c r="B16" s="15" t="n"/>
      <c r="C16" s="21">
        <f>IF($B16="","",IFERROR(VLOOKUP($B16,'Comptes clients'!$A$4:$K$103,2,FALSE),""))</f>
        <v/>
      </c>
      <c r="D16" s="22" t="n"/>
      <c r="E16" s="23">
        <f>IF($B16="","",IFERROR(VLOOKUP($B16,'Comptes clients'!$A$4:$K$103,11,FALSE),'Paramètres'!$B$7))</f>
        <v/>
      </c>
      <c r="F16" s="24">
        <f>IF(OR($D16="",$E16=""),"",IFERROR($D16+$E16,""))</f>
        <v/>
      </c>
      <c r="G16" s="16" t="n"/>
      <c r="H16" s="18" t="n"/>
      <c r="I16" s="25">
        <f>IF($A16="","",IFERROR('Paramètres'!$B$11,0))</f>
        <v/>
      </c>
      <c r="J16" s="19">
        <f>IF($H16="","",IFERROR($H16*$I16,0))</f>
        <v/>
      </c>
      <c r="K16" s="25">
        <f>IF($A16="","",IFERROR('Paramètres'!$B$12,0))</f>
        <v/>
      </c>
      <c r="L16" s="19">
        <f>IF($H16="","",IFERROR($H16*$K16,0))</f>
        <v/>
      </c>
      <c r="M16" s="19">
        <f>IF($H16="","",IFERROR($H16+$J16+$L16,0))</f>
        <v/>
      </c>
      <c r="N16" s="18" t="n"/>
      <c r="O16" s="19">
        <f>IF($A16="","",IFERROR(MAX(0,$M16-$N16),0))</f>
        <v/>
      </c>
      <c r="P16" s="22" t="n"/>
      <c r="Q16" s="15" t="n"/>
      <c r="R16" s="23">
        <f>IF(OR($A16="",$O16&lt;=0,$F16=""),"",IFERROR(MAX(0,'Paramètres'!$B$5-$F16),0))</f>
        <v/>
      </c>
      <c r="S16" s="26">
        <f>IF($A16="","",IFERROR(IF($O16&lt;=0,"Payée",IF('Paramètres'!$B$5&lt;=$F16,"À venir",IF($R16&lt;='Paramètres'!$B$18,"1 à 30 jours",IF($R16&lt;='Paramètres'!$B$19,"31 à 60 jours",IF($R16&lt;='Paramètres'!$B$20,"61 à 90 jours","Plus de 90 jours"))))),"À vérifier"))</f>
        <v/>
      </c>
      <c r="T16" s="22" t="n"/>
      <c r="U16" s="22" t="n"/>
      <c r="V16" s="15" t="n"/>
      <c r="W16" s="16" t="n"/>
      <c r="X16" s="15" t="n"/>
      <c r="Y16" s="16" t="n"/>
      <c r="Z16" s="26">
        <f>IF($A16="","",IFERROR(IF($N16&gt;$M16,"Paiement supérieur au total","OK"),"À vérifier"))</f>
        <v/>
      </c>
      <c r="AA16" s="26">
        <f>IF($A16="","",IFERROR(IF(COUNTIF($A$4:$A$103,$A16)&gt;1,"Doublon","OK"),"À vérifier"))</f>
        <v/>
      </c>
    </row>
    <row r="17">
      <c r="A17" s="15" t="n"/>
      <c r="B17" s="15" t="n"/>
      <c r="C17" s="27">
        <f>IF($B17="","",IFERROR(VLOOKUP($B17,'Comptes clients'!$A$4:$K$103,2,FALSE),""))</f>
        <v/>
      </c>
      <c r="D17" s="22" t="n"/>
      <c r="E17" s="28">
        <f>IF($B17="","",IFERROR(VLOOKUP($B17,'Comptes clients'!$A$4:$K$103,11,FALSE),'Paramètres'!$B$7))</f>
        <v/>
      </c>
      <c r="F17" s="29">
        <f>IF(OR($D17="",$E17=""),"",IFERROR($D17+$E17,""))</f>
        <v/>
      </c>
      <c r="G17" s="16" t="n"/>
      <c r="H17" s="18" t="n"/>
      <c r="I17" s="30">
        <f>IF($A17="","",IFERROR('Paramètres'!$B$11,0))</f>
        <v/>
      </c>
      <c r="J17" s="20">
        <f>IF($H17="","",IFERROR($H17*$I17,0))</f>
        <v/>
      </c>
      <c r="K17" s="30">
        <f>IF($A17="","",IFERROR('Paramètres'!$B$12,0))</f>
        <v/>
      </c>
      <c r="L17" s="20">
        <f>IF($H17="","",IFERROR($H17*$K17,0))</f>
        <v/>
      </c>
      <c r="M17" s="20">
        <f>IF($H17="","",IFERROR($H17+$J17+$L17,0))</f>
        <v/>
      </c>
      <c r="N17" s="18" t="n"/>
      <c r="O17" s="20">
        <f>IF($A17="","",IFERROR(MAX(0,$M17-$N17),0))</f>
        <v/>
      </c>
      <c r="P17" s="22" t="n"/>
      <c r="Q17" s="15" t="n"/>
      <c r="R17" s="28">
        <f>IF(OR($A17="",$O17&lt;=0,$F17=""),"",IFERROR(MAX(0,'Paramètres'!$B$5-$F17),0))</f>
        <v/>
      </c>
      <c r="S17" s="31">
        <f>IF($A17="","",IFERROR(IF($O17&lt;=0,"Payée",IF('Paramètres'!$B$5&lt;=$F17,"À venir",IF($R17&lt;='Paramètres'!$B$18,"1 à 30 jours",IF($R17&lt;='Paramètres'!$B$19,"31 à 60 jours",IF($R17&lt;='Paramètres'!$B$20,"61 à 90 jours","Plus de 90 jours"))))),"À vérifier"))</f>
        <v/>
      </c>
      <c r="T17" s="22" t="n"/>
      <c r="U17" s="22" t="n"/>
      <c r="V17" s="15" t="n"/>
      <c r="W17" s="16" t="n"/>
      <c r="X17" s="15" t="n"/>
      <c r="Y17" s="16" t="n"/>
      <c r="Z17" s="31">
        <f>IF($A17="","",IFERROR(IF($N17&gt;$M17,"Paiement supérieur au total","OK"),"À vérifier"))</f>
        <v/>
      </c>
      <c r="AA17" s="31">
        <f>IF($A17="","",IFERROR(IF(COUNTIF($A$4:$A$103,$A17)&gt;1,"Doublon","OK"),"À vérifier"))</f>
        <v/>
      </c>
    </row>
    <row r="18">
      <c r="A18" s="15" t="n"/>
      <c r="B18" s="15" t="n"/>
      <c r="C18" s="21">
        <f>IF($B18="","",IFERROR(VLOOKUP($B18,'Comptes clients'!$A$4:$K$103,2,FALSE),""))</f>
        <v/>
      </c>
      <c r="D18" s="22" t="n"/>
      <c r="E18" s="23">
        <f>IF($B18="","",IFERROR(VLOOKUP($B18,'Comptes clients'!$A$4:$K$103,11,FALSE),'Paramètres'!$B$7))</f>
        <v/>
      </c>
      <c r="F18" s="24">
        <f>IF(OR($D18="",$E18=""),"",IFERROR($D18+$E18,""))</f>
        <v/>
      </c>
      <c r="G18" s="16" t="n"/>
      <c r="H18" s="18" t="n"/>
      <c r="I18" s="25">
        <f>IF($A18="","",IFERROR('Paramètres'!$B$11,0))</f>
        <v/>
      </c>
      <c r="J18" s="19">
        <f>IF($H18="","",IFERROR($H18*$I18,0))</f>
        <v/>
      </c>
      <c r="K18" s="25">
        <f>IF($A18="","",IFERROR('Paramètres'!$B$12,0))</f>
        <v/>
      </c>
      <c r="L18" s="19">
        <f>IF($H18="","",IFERROR($H18*$K18,0))</f>
        <v/>
      </c>
      <c r="M18" s="19">
        <f>IF($H18="","",IFERROR($H18+$J18+$L18,0))</f>
        <v/>
      </c>
      <c r="N18" s="18" t="n"/>
      <c r="O18" s="19">
        <f>IF($A18="","",IFERROR(MAX(0,$M18-$N18),0))</f>
        <v/>
      </c>
      <c r="P18" s="22" t="n"/>
      <c r="Q18" s="15" t="n"/>
      <c r="R18" s="23">
        <f>IF(OR($A18="",$O18&lt;=0,$F18=""),"",IFERROR(MAX(0,'Paramètres'!$B$5-$F18),0))</f>
        <v/>
      </c>
      <c r="S18" s="26">
        <f>IF($A18="","",IFERROR(IF($O18&lt;=0,"Payée",IF('Paramètres'!$B$5&lt;=$F18,"À venir",IF($R18&lt;='Paramètres'!$B$18,"1 à 30 jours",IF($R18&lt;='Paramètres'!$B$19,"31 à 60 jours",IF($R18&lt;='Paramètres'!$B$20,"61 à 90 jours","Plus de 90 jours"))))),"À vérifier"))</f>
        <v/>
      </c>
      <c r="T18" s="22" t="n"/>
      <c r="U18" s="22" t="n"/>
      <c r="V18" s="15" t="n"/>
      <c r="W18" s="16" t="n"/>
      <c r="X18" s="15" t="n"/>
      <c r="Y18" s="16" t="n"/>
      <c r="Z18" s="26">
        <f>IF($A18="","",IFERROR(IF($N18&gt;$M18,"Paiement supérieur au total","OK"),"À vérifier"))</f>
        <v/>
      </c>
      <c r="AA18" s="26">
        <f>IF($A18="","",IFERROR(IF(COUNTIF($A$4:$A$103,$A18)&gt;1,"Doublon","OK"),"À vérifier"))</f>
        <v/>
      </c>
    </row>
    <row r="19">
      <c r="A19" s="15" t="n"/>
      <c r="B19" s="15" t="n"/>
      <c r="C19" s="27">
        <f>IF($B19="","",IFERROR(VLOOKUP($B19,'Comptes clients'!$A$4:$K$103,2,FALSE),""))</f>
        <v/>
      </c>
      <c r="D19" s="22" t="n"/>
      <c r="E19" s="28">
        <f>IF($B19="","",IFERROR(VLOOKUP($B19,'Comptes clients'!$A$4:$K$103,11,FALSE),'Paramètres'!$B$7))</f>
        <v/>
      </c>
      <c r="F19" s="29">
        <f>IF(OR($D19="",$E19=""),"",IFERROR($D19+$E19,""))</f>
        <v/>
      </c>
      <c r="G19" s="16" t="n"/>
      <c r="H19" s="18" t="n"/>
      <c r="I19" s="30">
        <f>IF($A19="","",IFERROR('Paramètres'!$B$11,0))</f>
        <v/>
      </c>
      <c r="J19" s="20">
        <f>IF($H19="","",IFERROR($H19*$I19,0))</f>
        <v/>
      </c>
      <c r="K19" s="30">
        <f>IF($A19="","",IFERROR('Paramètres'!$B$12,0))</f>
        <v/>
      </c>
      <c r="L19" s="20">
        <f>IF($H19="","",IFERROR($H19*$K19,0))</f>
        <v/>
      </c>
      <c r="M19" s="20">
        <f>IF($H19="","",IFERROR($H19+$J19+$L19,0))</f>
        <v/>
      </c>
      <c r="N19" s="18" t="n"/>
      <c r="O19" s="20">
        <f>IF($A19="","",IFERROR(MAX(0,$M19-$N19),0))</f>
        <v/>
      </c>
      <c r="P19" s="22" t="n"/>
      <c r="Q19" s="15" t="n"/>
      <c r="R19" s="28">
        <f>IF(OR($A19="",$O19&lt;=0,$F19=""),"",IFERROR(MAX(0,'Paramètres'!$B$5-$F19),0))</f>
        <v/>
      </c>
      <c r="S19" s="31">
        <f>IF($A19="","",IFERROR(IF($O19&lt;=0,"Payée",IF('Paramètres'!$B$5&lt;=$F19,"À venir",IF($R19&lt;='Paramètres'!$B$18,"1 à 30 jours",IF($R19&lt;='Paramètres'!$B$19,"31 à 60 jours",IF($R19&lt;='Paramètres'!$B$20,"61 à 90 jours","Plus de 90 jours"))))),"À vérifier"))</f>
        <v/>
      </c>
      <c r="T19" s="22" t="n"/>
      <c r="U19" s="22" t="n"/>
      <c r="V19" s="15" t="n"/>
      <c r="W19" s="16" t="n"/>
      <c r="X19" s="15" t="n"/>
      <c r="Y19" s="16" t="n"/>
      <c r="Z19" s="31">
        <f>IF($A19="","",IFERROR(IF($N19&gt;$M19,"Paiement supérieur au total","OK"),"À vérifier"))</f>
        <v/>
      </c>
      <c r="AA19" s="31">
        <f>IF($A19="","",IFERROR(IF(COUNTIF($A$4:$A$103,$A19)&gt;1,"Doublon","OK"),"À vérifier"))</f>
        <v/>
      </c>
    </row>
    <row r="20">
      <c r="A20" s="15" t="n"/>
      <c r="B20" s="15" t="n"/>
      <c r="C20" s="21">
        <f>IF($B20="","",IFERROR(VLOOKUP($B20,'Comptes clients'!$A$4:$K$103,2,FALSE),""))</f>
        <v/>
      </c>
      <c r="D20" s="22" t="n"/>
      <c r="E20" s="23">
        <f>IF($B20="","",IFERROR(VLOOKUP($B20,'Comptes clients'!$A$4:$K$103,11,FALSE),'Paramètres'!$B$7))</f>
        <v/>
      </c>
      <c r="F20" s="24">
        <f>IF(OR($D20="",$E20=""),"",IFERROR($D20+$E20,""))</f>
        <v/>
      </c>
      <c r="G20" s="16" t="n"/>
      <c r="H20" s="18" t="n"/>
      <c r="I20" s="25">
        <f>IF($A20="","",IFERROR('Paramètres'!$B$11,0))</f>
        <v/>
      </c>
      <c r="J20" s="19">
        <f>IF($H20="","",IFERROR($H20*$I20,0))</f>
        <v/>
      </c>
      <c r="K20" s="25">
        <f>IF($A20="","",IFERROR('Paramètres'!$B$12,0))</f>
        <v/>
      </c>
      <c r="L20" s="19">
        <f>IF($H20="","",IFERROR($H20*$K20,0))</f>
        <v/>
      </c>
      <c r="M20" s="19">
        <f>IF($H20="","",IFERROR($H20+$J20+$L20,0))</f>
        <v/>
      </c>
      <c r="N20" s="18" t="n"/>
      <c r="O20" s="19">
        <f>IF($A20="","",IFERROR(MAX(0,$M20-$N20),0))</f>
        <v/>
      </c>
      <c r="P20" s="22" t="n"/>
      <c r="Q20" s="15" t="n"/>
      <c r="R20" s="23">
        <f>IF(OR($A20="",$O20&lt;=0,$F20=""),"",IFERROR(MAX(0,'Paramètres'!$B$5-$F20),0))</f>
        <v/>
      </c>
      <c r="S20" s="26">
        <f>IF($A20="","",IFERROR(IF($O20&lt;=0,"Payée",IF('Paramètres'!$B$5&lt;=$F20,"À venir",IF($R20&lt;='Paramètres'!$B$18,"1 à 30 jours",IF($R20&lt;='Paramètres'!$B$19,"31 à 60 jours",IF($R20&lt;='Paramètres'!$B$20,"61 à 90 jours","Plus de 90 jours"))))),"À vérifier"))</f>
        <v/>
      </c>
      <c r="T20" s="22" t="n"/>
      <c r="U20" s="22" t="n"/>
      <c r="V20" s="15" t="n"/>
      <c r="W20" s="16" t="n"/>
      <c r="X20" s="15" t="n"/>
      <c r="Y20" s="16" t="n"/>
      <c r="Z20" s="26">
        <f>IF($A20="","",IFERROR(IF($N20&gt;$M20,"Paiement supérieur au total","OK"),"À vérifier"))</f>
        <v/>
      </c>
      <c r="AA20" s="26">
        <f>IF($A20="","",IFERROR(IF(COUNTIF($A$4:$A$103,$A20)&gt;1,"Doublon","OK"),"À vérifier"))</f>
        <v/>
      </c>
    </row>
    <row r="21">
      <c r="A21" s="15" t="n"/>
      <c r="B21" s="15" t="n"/>
      <c r="C21" s="27">
        <f>IF($B21="","",IFERROR(VLOOKUP($B21,'Comptes clients'!$A$4:$K$103,2,FALSE),""))</f>
        <v/>
      </c>
      <c r="D21" s="22" t="n"/>
      <c r="E21" s="28">
        <f>IF($B21="","",IFERROR(VLOOKUP($B21,'Comptes clients'!$A$4:$K$103,11,FALSE),'Paramètres'!$B$7))</f>
        <v/>
      </c>
      <c r="F21" s="29">
        <f>IF(OR($D21="",$E21=""),"",IFERROR($D21+$E21,""))</f>
        <v/>
      </c>
      <c r="G21" s="16" t="n"/>
      <c r="H21" s="18" t="n"/>
      <c r="I21" s="30">
        <f>IF($A21="","",IFERROR('Paramètres'!$B$11,0))</f>
        <v/>
      </c>
      <c r="J21" s="20">
        <f>IF($H21="","",IFERROR($H21*$I21,0))</f>
        <v/>
      </c>
      <c r="K21" s="30">
        <f>IF($A21="","",IFERROR('Paramètres'!$B$12,0))</f>
        <v/>
      </c>
      <c r="L21" s="20">
        <f>IF($H21="","",IFERROR($H21*$K21,0))</f>
        <v/>
      </c>
      <c r="M21" s="20">
        <f>IF($H21="","",IFERROR($H21+$J21+$L21,0))</f>
        <v/>
      </c>
      <c r="N21" s="18" t="n"/>
      <c r="O21" s="20">
        <f>IF($A21="","",IFERROR(MAX(0,$M21-$N21),0))</f>
        <v/>
      </c>
      <c r="P21" s="22" t="n"/>
      <c r="Q21" s="15" t="n"/>
      <c r="R21" s="28">
        <f>IF(OR($A21="",$O21&lt;=0,$F21=""),"",IFERROR(MAX(0,'Paramètres'!$B$5-$F21),0))</f>
        <v/>
      </c>
      <c r="S21" s="31">
        <f>IF($A21="","",IFERROR(IF($O21&lt;=0,"Payée",IF('Paramètres'!$B$5&lt;=$F21,"À venir",IF($R21&lt;='Paramètres'!$B$18,"1 à 30 jours",IF($R21&lt;='Paramètres'!$B$19,"31 à 60 jours",IF($R21&lt;='Paramètres'!$B$20,"61 à 90 jours","Plus de 90 jours"))))),"À vérifier"))</f>
        <v/>
      </c>
      <c r="T21" s="22" t="n"/>
      <c r="U21" s="22" t="n"/>
      <c r="V21" s="15" t="n"/>
      <c r="W21" s="16" t="n"/>
      <c r="X21" s="15" t="n"/>
      <c r="Y21" s="16" t="n"/>
      <c r="Z21" s="31">
        <f>IF($A21="","",IFERROR(IF($N21&gt;$M21,"Paiement supérieur au total","OK"),"À vérifier"))</f>
        <v/>
      </c>
      <c r="AA21" s="31">
        <f>IF($A21="","",IFERROR(IF(COUNTIF($A$4:$A$103,$A21)&gt;1,"Doublon","OK"),"À vérifier"))</f>
        <v/>
      </c>
    </row>
    <row r="22">
      <c r="A22" s="15" t="n"/>
      <c r="B22" s="15" t="n"/>
      <c r="C22" s="21">
        <f>IF($B22="","",IFERROR(VLOOKUP($B22,'Comptes clients'!$A$4:$K$103,2,FALSE),""))</f>
        <v/>
      </c>
      <c r="D22" s="22" t="n"/>
      <c r="E22" s="23">
        <f>IF($B22="","",IFERROR(VLOOKUP($B22,'Comptes clients'!$A$4:$K$103,11,FALSE),'Paramètres'!$B$7))</f>
        <v/>
      </c>
      <c r="F22" s="24">
        <f>IF(OR($D22="",$E22=""),"",IFERROR($D22+$E22,""))</f>
        <v/>
      </c>
      <c r="G22" s="16" t="n"/>
      <c r="H22" s="18" t="n"/>
      <c r="I22" s="25">
        <f>IF($A22="","",IFERROR('Paramètres'!$B$11,0))</f>
        <v/>
      </c>
      <c r="J22" s="19">
        <f>IF($H22="","",IFERROR($H22*$I22,0))</f>
        <v/>
      </c>
      <c r="K22" s="25">
        <f>IF($A22="","",IFERROR('Paramètres'!$B$12,0))</f>
        <v/>
      </c>
      <c r="L22" s="19">
        <f>IF($H22="","",IFERROR($H22*$K22,0))</f>
        <v/>
      </c>
      <c r="M22" s="19">
        <f>IF($H22="","",IFERROR($H22+$J22+$L22,0))</f>
        <v/>
      </c>
      <c r="N22" s="18" t="n"/>
      <c r="O22" s="19">
        <f>IF($A22="","",IFERROR(MAX(0,$M22-$N22),0))</f>
        <v/>
      </c>
      <c r="P22" s="22" t="n"/>
      <c r="Q22" s="15" t="n"/>
      <c r="R22" s="23">
        <f>IF(OR($A22="",$O22&lt;=0,$F22=""),"",IFERROR(MAX(0,'Paramètres'!$B$5-$F22),0))</f>
        <v/>
      </c>
      <c r="S22" s="26">
        <f>IF($A22="","",IFERROR(IF($O22&lt;=0,"Payée",IF('Paramètres'!$B$5&lt;=$F22,"À venir",IF($R22&lt;='Paramètres'!$B$18,"1 à 30 jours",IF($R22&lt;='Paramètres'!$B$19,"31 à 60 jours",IF($R22&lt;='Paramètres'!$B$20,"61 à 90 jours","Plus de 90 jours"))))),"À vérifier"))</f>
        <v/>
      </c>
      <c r="T22" s="22" t="n"/>
      <c r="U22" s="22" t="n"/>
      <c r="V22" s="15" t="n"/>
      <c r="W22" s="16" t="n"/>
      <c r="X22" s="15" t="n"/>
      <c r="Y22" s="16" t="n"/>
      <c r="Z22" s="26">
        <f>IF($A22="","",IFERROR(IF($N22&gt;$M22,"Paiement supérieur au total","OK"),"À vérifier"))</f>
        <v/>
      </c>
      <c r="AA22" s="26">
        <f>IF($A22="","",IFERROR(IF(COUNTIF($A$4:$A$103,$A22)&gt;1,"Doublon","OK"),"À vérifier"))</f>
        <v/>
      </c>
    </row>
    <row r="23">
      <c r="A23" s="15" t="n"/>
      <c r="B23" s="15" t="n"/>
      <c r="C23" s="27">
        <f>IF($B23="","",IFERROR(VLOOKUP($B23,'Comptes clients'!$A$4:$K$103,2,FALSE),""))</f>
        <v/>
      </c>
      <c r="D23" s="22" t="n"/>
      <c r="E23" s="28">
        <f>IF($B23="","",IFERROR(VLOOKUP($B23,'Comptes clients'!$A$4:$K$103,11,FALSE),'Paramètres'!$B$7))</f>
        <v/>
      </c>
      <c r="F23" s="29">
        <f>IF(OR($D23="",$E23=""),"",IFERROR($D23+$E23,""))</f>
        <v/>
      </c>
      <c r="G23" s="16" t="n"/>
      <c r="H23" s="18" t="n"/>
      <c r="I23" s="30">
        <f>IF($A23="","",IFERROR('Paramètres'!$B$11,0))</f>
        <v/>
      </c>
      <c r="J23" s="20">
        <f>IF($H23="","",IFERROR($H23*$I23,0))</f>
        <v/>
      </c>
      <c r="K23" s="30">
        <f>IF($A23="","",IFERROR('Paramètres'!$B$12,0))</f>
        <v/>
      </c>
      <c r="L23" s="20">
        <f>IF($H23="","",IFERROR($H23*$K23,0))</f>
        <v/>
      </c>
      <c r="M23" s="20">
        <f>IF($H23="","",IFERROR($H23+$J23+$L23,0))</f>
        <v/>
      </c>
      <c r="N23" s="18" t="n"/>
      <c r="O23" s="20">
        <f>IF($A23="","",IFERROR(MAX(0,$M23-$N23),0))</f>
        <v/>
      </c>
      <c r="P23" s="22" t="n"/>
      <c r="Q23" s="15" t="n"/>
      <c r="R23" s="28">
        <f>IF(OR($A23="",$O23&lt;=0,$F23=""),"",IFERROR(MAX(0,'Paramètres'!$B$5-$F23),0))</f>
        <v/>
      </c>
      <c r="S23" s="31">
        <f>IF($A23="","",IFERROR(IF($O23&lt;=0,"Payée",IF('Paramètres'!$B$5&lt;=$F23,"À venir",IF($R23&lt;='Paramètres'!$B$18,"1 à 30 jours",IF($R23&lt;='Paramètres'!$B$19,"31 à 60 jours",IF($R23&lt;='Paramètres'!$B$20,"61 à 90 jours","Plus de 90 jours"))))),"À vérifier"))</f>
        <v/>
      </c>
      <c r="T23" s="22" t="n"/>
      <c r="U23" s="22" t="n"/>
      <c r="V23" s="15" t="n"/>
      <c r="W23" s="16" t="n"/>
      <c r="X23" s="15" t="n"/>
      <c r="Y23" s="16" t="n"/>
      <c r="Z23" s="31">
        <f>IF($A23="","",IFERROR(IF($N23&gt;$M23,"Paiement supérieur au total","OK"),"À vérifier"))</f>
        <v/>
      </c>
      <c r="AA23" s="31">
        <f>IF($A23="","",IFERROR(IF(COUNTIF($A$4:$A$103,$A23)&gt;1,"Doublon","OK"),"À vérifier"))</f>
        <v/>
      </c>
    </row>
    <row r="24">
      <c r="A24" s="15" t="n"/>
      <c r="B24" s="15" t="n"/>
      <c r="C24" s="21">
        <f>IF($B24="","",IFERROR(VLOOKUP($B24,'Comptes clients'!$A$4:$K$103,2,FALSE),""))</f>
        <v/>
      </c>
      <c r="D24" s="22" t="n"/>
      <c r="E24" s="23">
        <f>IF($B24="","",IFERROR(VLOOKUP($B24,'Comptes clients'!$A$4:$K$103,11,FALSE),'Paramètres'!$B$7))</f>
        <v/>
      </c>
      <c r="F24" s="24">
        <f>IF(OR($D24="",$E24=""),"",IFERROR($D24+$E24,""))</f>
        <v/>
      </c>
      <c r="G24" s="16" t="n"/>
      <c r="H24" s="18" t="n"/>
      <c r="I24" s="25">
        <f>IF($A24="","",IFERROR('Paramètres'!$B$11,0))</f>
        <v/>
      </c>
      <c r="J24" s="19">
        <f>IF($H24="","",IFERROR($H24*$I24,0))</f>
        <v/>
      </c>
      <c r="K24" s="25">
        <f>IF($A24="","",IFERROR('Paramètres'!$B$12,0))</f>
        <v/>
      </c>
      <c r="L24" s="19">
        <f>IF($H24="","",IFERROR($H24*$K24,0))</f>
        <v/>
      </c>
      <c r="M24" s="19">
        <f>IF($H24="","",IFERROR($H24+$J24+$L24,0))</f>
        <v/>
      </c>
      <c r="N24" s="18" t="n"/>
      <c r="O24" s="19">
        <f>IF($A24="","",IFERROR(MAX(0,$M24-$N24),0))</f>
        <v/>
      </c>
      <c r="P24" s="22" t="n"/>
      <c r="Q24" s="15" t="n"/>
      <c r="R24" s="23">
        <f>IF(OR($A24="",$O24&lt;=0,$F24=""),"",IFERROR(MAX(0,'Paramètres'!$B$5-$F24),0))</f>
        <v/>
      </c>
      <c r="S24" s="26">
        <f>IF($A24="","",IFERROR(IF($O24&lt;=0,"Payée",IF('Paramètres'!$B$5&lt;=$F24,"À venir",IF($R24&lt;='Paramètres'!$B$18,"1 à 30 jours",IF($R24&lt;='Paramètres'!$B$19,"31 à 60 jours",IF($R24&lt;='Paramètres'!$B$20,"61 à 90 jours","Plus de 90 jours"))))),"À vérifier"))</f>
        <v/>
      </c>
      <c r="T24" s="22" t="n"/>
      <c r="U24" s="22" t="n"/>
      <c r="V24" s="15" t="n"/>
      <c r="W24" s="16" t="n"/>
      <c r="X24" s="15" t="n"/>
      <c r="Y24" s="16" t="n"/>
      <c r="Z24" s="26">
        <f>IF($A24="","",IFERROR(IF($N24&gt;$M24,"Paiement supérieur au total","OK"),"À vérifier"))</f>
        <v/>
      </c>
      <c r="AA24" s="26">
        <f>IF($A24="","",IFERROR(IF(COUNTIF($A$4:$A$103,$A24)&gt;1,"Doublon","OK"),"À vérifier"))</f>
        <v/>
      </c>
    </row>
    <row r="25">
      <c r="A25" s="15" t="n"/>
      <c r="B25" s="15" t="n"/>
      <c r="C25" s="27">
        <f>IF($B25="","",IFERROR(VLOOKUP($B25,'Comptes clients'!$A$4:$K$103,2,FALSE),""))</f>
        <v/>
      </c>
      <c r="D25" s="22" t="n"/>
      <c r="E25" s="28">
        <f>IF($B25="","",IFERROR(VLOOKUP($B25,'Comptes clients'!$A$4:$K$103,11,FALSE),'Paramètres'!$B$7))</f>
        <v/>
      </c>
      <c r="F25" s="29">
        <f>IF(OR($D25="",$E25=""),"",IFERROR($D25+$E25,""))</f>
        <v/>
      </c>
      <c r="G25" s="16" t="n"/>
      <c r="H25" s="18" t="n"/>
      <c r="I25" s="30">
        <f>IF($A25="","",IFERROR('Paramètres'!$B$11,0))</f>
        <v/>
      </c>
      <c r="J25" s="20">
        <f>IF($H25="","",IFERROR($H25*$I25,0))</f>
        <v/>
      </c>
      <c r="K25" s="30">
        <f>IF($A25="","",IFERROR('Paramètres'!$B$12,0))</f>
        <v/>
      </c>
      <c r="L25" s="20">
        <f>IF($H25="","",IFERROR($H25*$K25,0))</f>
        <v/>
      </c>
      <c r="M25" s="20">
        <f>IF($H25="","",IFERROR($H25+$J25+$L25,0))</f>
        <v/>
      </c>
      <c r="N25" s="18" t="n"/>
      <c r="O25" s="20">
        <f>IF($A25="","",IFERROR(MAX(0,$M25-$N25),0))</f>
        <v/>
      </c>
      <c r="P25" s="22" t="n"/>
      <c r="Q25" s="15" t="n"/>
      <c r="R25" s="28">
        <f>IF(OR($A25="",$O25&lt;=0,$F25=""),"",IFERROR(MAX(0,'Paramètres'!$B$5-$F25),0))</f>
        <v/>
      </c>
      <c r="S25" s="31">
        <f>IF($A25="","",IFERROR(IF($O25&lt;=0,"Payée",IF('Paramètres'!$B$5&lt;=$F25,"À venir",IF($R25&lt;='Paramètres'!$B$18,"1 à 30 jours",IF($R25&lt;='Paramètres'!$B$19,"31 à 60 jours",IF($R25&lt;='Paramètres'!$B$20,"61 à 90 jours","Plus de 90 jours"))))),"À vérifier"))</f>
        <v/>
      </c>
      <c r="T25" s="22" t="n"/>
      <c r="U25" s="22" t="n"/>
      <c r="V25" s="15" t="n"/>
      <c r="W25" s="16" t="n"/>
      <c r="X25" s="15" t="n"/>
      <c r="Y25" s="16" t="n"/>
      <c r="Z25" s="31">
        <f>IF($A25="","",IFERROR(IF($N25&gt;$M25,"Paiement supérieur au total","OK"),"À vérifier"))</f>
        <v/>
      </c>
      <c r="AA25" s="31">
        <f>IF($A25="","",IFERROR(IF(COUNTIF($A$4:$A$103,$A25)&gt;1,"Doublon","OK"),"À vérifier"))</f>
        <v/>
      </c>
    </row>
    <row r="26">
      <c r="A26" s="15" t="n"/>
      <c r="B26" s="15" t="n"/>
      <c r="C26" s="21">
        <f>IF($B26="","",IFERROR(VLOOKUP($B26,'Comptes clients'!$A$4:$K$103,2,FALSE),""))</f>
        <v/>
      </c>
      <c r="D26" s="22" t="n"/>
      <c r="E26" s="23">
        <f>IF($B26="","",IFERROR(VLOOKUP($B26,'Comptes clients'!$A$4:$K$103,11,FALSE),'Paramètres'!$B$7))</f>
        <v/>
      </c>
      <c r="F26" s="24">
        <f>IF(OR($D26="",$E26=""),"",IFERROR($D26+$E26,""))</f>
        <v/>
      </c>
      <c r="G26" s="16" t="n"/>
      <c r="H26" s="18" t="n"/>
      <c r="I26" s="25">
        <f>IF($A26="","",IFERROR('Paramètres'!$B$11,0))</f>
        <v/>
      </c>
      <c r="J26" s="19">
        <f>IF($H26="","",IFERROR($H26*$I26,0))</f>
        <v/>
      </c>
      <c r="K26" s="25">
        <f>IF($A26="","",IFERROR('Paramètres'!$B$12,0))</f>
        <v/>
      </c>
      <c r="L26" s="19">
        <f>IF($H26="","",IFERROR($H26*$K26,0))</f>
        <v/>
      </c>
      <c r="M26" s="19">
        <f>IF($H26="","",IFERROR($H26+$J26+$L26,0))</f>
        <v/>
      </c>
      <c r="N26" s="18" t="n"/>
      <c r="O26" s="19">
        <f>IF($A26="","",IFERROR(MAX(0,$M26-$N26),0))</f>
        <v/>
      </c>
      <c r="P26" s="22" t="n"/>
      <c r="Q26" s="15" t="n"/>
      <c r="R26" s="23">
        <f>IF(OR($A26="",$O26&lt;=0,$F26=""),"",IFERROR(MAX(0,'Paramètres'!$B$5-$F26),0))</f>
        <v/>
      </c>
      <c r="S26" s="26">
        <f>IF($A26="","",IFERROR(IF($O26&lt;=0,"Payée",IF('Paramètres'!$B$5&lt;=$F26,"À venir",IF($R26&lt;='Paramètres'!$B$18,"1 à 30 jours",IF($R26&lt;='Paramètres'!$B$19,"31 à 60 jours",IF($R26&lt;='Paramètres'!$B$20,"61 à 90 jours","Plus de 90 jours"))))),"À vérifier"))</f>
        <v/>
      </c>
      <c r="T26" s="22" t="n"/>
      <c r="U26" s="22" t="n"/>
      <c r="V26" s="15" t="n"/>
      <c r="W26" s="16" t="n"/>
      <c r="X26" s="15" t="n"/>
      <c r="Y26" s="16" t="n"/>
      <c r="Z26" s="26">
        <f>IF($A26="","",IFERROR(IF($N26&gt;$M26,"Paiement supérieur au total","OK"),"À vérifier"))</f>
        <v/>
      </c>
      <c r="AA26" s="26">
        <f>IF($A26="","",IFERROR(IF(COUNTIF($A$4:$A$103,$A26)&gt;1,"Doublon","OK"),"À vérifier"))</f>
        <v/>
      </c>
    </row>
    <row r="27">
      <c r="A27" s="15" t="n"/>
      <c r="B27" s="15" t="n"/>
      <c r="C27" s="27">
        <f>IF($B27="","",IFERROR(VLOOKUP($B27,'Comptes clients'!$A$4:$K$103,2,FALSE),""))</f>
        <v/>
      </c>
      <c r="D27" s="22" t="n"/>
      <c r="E27" s="28">
        <f>IF($B27="","",IFERROR(VLOOKUP($B27,'Comptes clients'!$A$4:$K$103,11,FALSE),'Paramètres'!$B$7))</f>
        <v/>
      </c>
      <c r="F27" s="29">
        <f>IF(OR($D27="",$E27=""),"",IFERROR($D27+$E27,""))</f>
        <v/>
      </c>
      <c r="G27" s="16" t="n"/>
      <c r="H27" s="18" t="n"/>
      <c r="I27" s="30">
        <f>IF($A27="","",IFERROR('Paramètres'!$B$11,0))</f>
        <v/>
      </c>
      <c r="J27" s="20">
        <f>IF($H27="","",IFERROR($H27*$I27,0))</f>
        <v/>
      </c>
      <c r="K27" s="30">
        <f>IF($A27="","",IFERROR('Paramètres'!$B$12,0))</f>
        <v/>
      </c>
      <c r="L27" s="20">
        <f>IF($H27="","",IFERROR($H27*$K27,0))</f>
        <v/>
      </c>
      <c r="M27" s="20">
        <f>IF($H27="","",IFERROR($H27+$J27+$L27,0))</f>
        <v/>
      </c>
      <c r="N27" s="18" t="n"/>
      <c r="O27" s="20">
        <f>IF($A27="","",IFERROR(MAX(0,$M27-$N27),0))</f>
        <v/>
      </c>
      <c r="P27" s="22" t="n"/>
      <c r="Q27" s="15" t="n"/>
      <c r="R27" s="28">
        <f>IF(OR($A27="",$O27&lt;=0,$F27=""),"",IFERROR(MAX(0,'Paramètres'!$B$5-$F27),0))</f>
        <v/>
      </c>
      <c r="S27" s="31">
        <f>IF($A27="","",IFERROR(IF($O27&lt;=0,"Payée",IF('Paramètres'!$B$5&lt;=$F27,"À venir",IF($R27&lt;='Paramètres'!$B$18,"1 à 30 jours",IF($R27&lt;='Paramètres'!$B$19,"31 à 60 jours",IF($R27&lt;='Paramètres'!$B$20,"61 à 90 jours","Plus de 90 jours"))))),"À vérifier"))</f>
        <v/>
      </c>
      <c r="T27" s="22" t="n"/>
      <c r="U27" s="22" t="n"/>
      <c r="V27" s="15" t="n"/>
      <c r="W27" s="16" t="n"/>
      <c r="X27" s="15" t="n"/>
      <c r="Y27" s="16" t="n"/>
      <c r="Z27" s="31">
        <f>IF($A27="","",IFERROR(IF($N27&gt;$M27,"Paiement supérieur au total","OK"),"À vérifier"))</f>
        <v/>
      </c>
      <c r="AA27" s="31">
        <f>IF($A27="","",IFERROR(IF(COUNTIF($A$4:$A$103,$A27)&gt;1,"Doublon","OK"),"À vérifier"))</f>
        <v/>
      </c>
    </row>
    <row r="28">
      <c r="A28" s="15" t="n"/>
      <c r="B28" s="15" t="n"/>
      <c r="C28" s="21">
        <f>IF($B28="","",IFERROR(VLOOKUP($B28,'Comptes clients'!$A$4:$K$103,2,FALSE),""))</f>
        <v/>
      </c>
      <c r="D28" s="22" t="n"/>
      <c r="E28" s="23">
        <f>IF($B28="","",IFERROR(VLOOKUP($B28,'Comptes clients'!$A$4:$K$103,11,FALSE),'Paramètres'!$B$7))</f>
        <v/>
      </c>
      <c r="F28" s="24">
        <f>IF(OR($D28="",$E28=""),"",IFERROR($D28+$E28,""))</f>
        <v/>
      </c>
      <c r="G28" s="16" t="n"/>
      <c r="H28" s="18" t="n"/>
      <c r="I28" s="25">
        <f>IF($A28="","",IFERROR('Paramètres'!$B$11,0))</f>
        <v/>
      </c>
      <c r="J28" s="19">
        <f>IF($H28="","",IFERROR($H28*$I28,0))</f>
        <v/>
      </c>
      <c r="K28" s="25">
        <f>IF($A28="","",IFERROR('Paramètres'!$B$12,0))</f>
        <v/>
      </c>
      <c r="L28" s="19">
        <f>IF($H28="","",IFERROR($H28*$K28,0))</f>
        <v/>
      </c>
      <c r="M28" s="19">
        <f>IF($H28="","",IFERROR($H28+$J28+$L28,0))</f>
        <v/>
      </c>
      <c r="N28" s="18" t="n"/>
      <c r="O28" s="19">
        <f>IF($A28="","",IFERROR(MAX(0,$M28-$N28),0))</f>
        <v/>
      </c>
      <c r="P28" s="22" t="n"/>
      <c r="Q28" s="15" t="n"/>
      <c r="R28" s="23">
        <f>IF(OR($A28="",$O28&lt;=0,$F28=""),"",IFERROR(MAX(0,'Paramètres'!$B$5-$F28),0))</f>
        <v/>
      </c>
      <c r="S28" s="26">
        <f>IF($A28="","",IFERROR(IF($O28&lt;=0,"Payée",IF('Paramètres'!$B$5&lt;=$F28,"À venir",IF($R28&lt;='Paramètres'!$B$18,"1 à 30 jours",IF($R28&lt;='Paramètres'!$B$19,"31 à 60 jours",IF($R28&lt;='Paramètres'!$B$20,"61 à 90 jours","Plus de 90 jours"))))),"À vérifier"))</f>
        <v/>
      </c>
      <c r="T28" s="22" t="n"/>
      <c r="U28" s="22" t="n"/>
      <c r="V28" s="15" t="n"/>
      <c r="W28" s="16" t="n"/>
      <c r="X28" s="15" t="n"/>
      <c r="Y28" s="16" t="n"/>
      <c r="Z28" s="26">
        <f>IF($A28="","",IFERROR(IF($N28&gt;$M28,"Paiement supérieur au total","OK"),"À vérifier"))</f>
        <v/>
      </c>
      <c r="AA28" s="26">
        <f>IF($A28="","",IFERROR(IF(COUNTIF($A$4:$A$103,$A28)&gt;1,"Doublon","OK"),"À vérifier"))</f>
        <v/>
      </c>
    </row>
    <row r="29">
      <c r="A29" s="15" t="n"/>
      <c r="B29" s="15" t="n"/>
      <c r="C29" s="27">
        <f>IF($B29="","",IFERROR(VLOOKUP($B29,'Comptes clients'!$A$4:$K$103,2,FALSE),""))</f>
        <v/>
      </c>
      <c r="D29" s="22" t="n"/>
      <c r="E29" s="28">
        <f>IF($B29="","",IFERROR(VLOOKUP($B29,'Comptes clients'!$A$4:$K$103,11,FALSE),'Paramètres'!$B$7))</f>
        <v/>
      </c>
      <c r="F29" s="29">
        <f>IF(OR($D29="",$E29=""),"",IFERROR($D29+$E29,""))</f>
        <v/>
      </c>
      <c r="G29" s="16" t="n"/>
      <c r="H29" s="18" t="n"/>
      <c r="I29" s="30">
        <f>IF($A29="","",IFERROR('Paramètres'!$B$11,0))</f>
        <v/>
      </c>
      <c r="J29" s="20">
        <f>IF($H29="","",IFERROR($H29*$I29,0))</f>
        <v/>
      </c>
      <c r="K29" s="30">
        <f>IF($A29="","",IFERROR('Paramètres'!$B$12,0))</f>
        <v/>
      </c>
      <c r="L29" s="20">
        <f>IF($H29="","",IFERROR($H29*$K29,0))</f>
        <v/>
      </c>
      <c r="M29" s="20">
        <f>IF($H29="","",IFERROR($H29+$J29+$L29,0))</f>
        <v/>
      </c>
      <c r="N29" s="18" t="n"/>
      <c r="O29" s="20">
        <f>IF($A29="","",IFERROR(MAX(0,$M29-$N29),0))</f>
        <v/>
      </c>
      <c r="P29" s="22" t="n"/>
      <c r="Q29" s="15" t="n"/>
      <c r="R29" s="28">
        <f>IF(OR($A29="",$O29&lt;=0,$F29=""),"",IFERROR(MAX(0,'Paramètres'!$B$5-$F29),0))</f>
        <v/>
      </c>
      <c r="S29" s="31">
        <f>IF($A29="","",IFERROR(IF($O29&lt;=0,"Payée",IF('Paramètres'!$B$5&lt;=$F29,"À venir",IF($R29&lt;='Paramètres'!$B$18,"1 à 30 jours",IF($R29&lt;='Paramètres'!$B$19,"31 à 60 jours",IF($R29&lt;='Paramètres'!$B$20,"61 à 90 jours","Plus de 90 jours"))))),"À vérifier"))</f>
        <v/>
      </c>
      <c r="T29" s="22" t="n"/>
      <c r="U29" s="22" t="n"/>
      <c r="V29" s="15" t="n"/>
      <c r="W29" s="16" t="n"/>
      <c r="X29" s="15" t="n"/>
      <c r="Y29" s="16" t="n"/>
      <c r="Z29" s="31">
        <f>IF($A29="","",IFERROR(IF($N29&gt;$M29,"Paiement supérieur au total","OK"),"À vérifier"))</f>
        <v/>
      </c>
      <c r="AA29" s="31">
        <f>IF($A29="","",IFERROR(IF(COUNTIF($A$4:$A$103,$A29)&gt;1,"Doublon","OK"),"À vérifier"))</f>
        <v/>
      </c>
    </row>
    <row r="30">
      <c r="A30" s="15" t="n"/>
      <c r="B30" s="15" t="n"/>
      <c r="C30" s="21">
        <f>IF($B30="","",IFERROR(VLOOKUP($B30,'Comptes clients'!$A$4:$K$103,2,FALSE),""))</f>
        <v/>
      </c>
      <c r="D30" s="22" t="n"/>
      <c r="E30" s="23">
        <f>IF($B30="","",IFERROR(VLOOKUP($B30,'Comptes clients'!$A$4:$K$103,11,FALSE),'Paramètres'!$B$7))</f>
        <v/>
      </c>
      <c r="F30" s="24">
        <f>IF(OR($D30="",$E30=""),"",IFERROR($D30+$E30,""))</f>
        <v/>
      </c>
      <c r="G30" s="16" t="n"/>
      <c r="H30" s="18" t="n"/>
      <c r="I30" s="25">
        <f>IF($A30="","",IFERROR('Paramètres'!$B$11,0))</f>
        <v/>
      </c>
      <c r="J30" s="19">
        <f>IF($H30="","",IFERROR($H30*$I30,0))</f>
        <v/>
      </c>
      <c r="K30" s="25">
        <f>IF($A30="","",IFERROR('Paramètres'!$B$12,0))</f>
        <v/>
      </c>
      <c r="L30" s="19">
        <f>IF($H30="","",IFERROR($H30*$K30,0))</f>
        <v/>
      </c>
      <c r="M30" s="19">
        <f>IF($H30="","",IFERROR($H30+$J30+$L30,0))</f>
        <v/>
      </c>
      <c r="N30" s="18" t="n"/>
      <c r="O30" s="19">
        <f>IF($A30="","",IFERROR(MAX(0,$M30-$N30),0))</f>
        <v/>
      </c>
      <c r="P30" s="22" t="n"/>
      <c r="Q30" s="15" t="n"/>
      <c r="R30" s="23">
        <f>IF(OR($A30="",$O30&lt;=0,$F30=""),"",IFERROR(MAX(0,'Paramètres'!$B$5-$F30),0))</f>
        <v/>
      </c>
      <c r="S30" s="26">
        <f>IF($A30="","",IFERROR(IF($O30&lt;=0,"Payée",IF('Paramètres'!$B$5&lt;=$F30,"À venir",IF($R30&lt;='Paramètres'!$B$18,"1 à 30 jours",IF($R30&lt;='Paramètres'!$B$19,"31 à 60 jours",IF($R30&lt;='Paramètres'!$B$20,"61 à 90 jours","Plus de 90 jours"))))),"À vérifier"))</f>
        <v/>
      </c>
      <c r="T30" s="22" t="n"/>
      <c r="U30" s="22" t="n"/>
      <c r="V30" s="15" t="n"/>
      <c r="W30" s="16" t="n"/>
      <c r="X30" s="15" t="n"/>
      <c r="Y30" s="16" t="n"/>
      <c r="Z30" s="26">
        <f>IF($A30="","",IFERROR(IF($N30&gt;$M30,"Paiement supérieur au total","OK"),"À vérifier"))</f>
        <v/>
      </c>
      <c r="AA30" s="26">
        <f>IF($A30="","",IFERROR(IF(COUNTIF($A$4:$A$103,$A30)&gt;1,"Doublon","OK"),"À vérifier"))</f>
        <v/>
      </c>
    </row>
    <row r="31">
      <c r="A31" s="15" t="n"/>
      <c r="B31" s="15" t="n"/>
      <c r="C31" s="27">
        <f>IF($B31="","",IFERROR(VLOOKUP($B31,'Comptes clients'!$A$4:$K$103,2,FALSE),""))</f>
        <v/>
      </c>
      <c r="D31" s="22" t="n"/>
      <c r="E31" s="28">
        <f>IF($B31="","",IFERROR(VLOOKUP($B31,'Comptes clients'!$A$4:$K$103,11,FALSE),'Paramètres'!$B$7))</f>
        <v/>
      </c>
      <c r="F31" s="29">
        <f>IF(OR($D31="",$E31=""),"",IFERROR($D31+$E31,""))</f>
        <v/>
      </c>
      <c r="G31" s="16" t="n"/>
      <c r="H31" s="18" t="n"/>
      <c r="I31" s="30">
        <f>IF($A31="","",IFERROR('Paramètres'!$B$11,0))</f>
        <v/>
      </c>
      <c r="J31" s="20">
        <f>IF($H31="","",IFERROR($H31*$I31,0))</f>
        <v/>
      </c>
      <c r="K31" s="30">
        <f>IF($A31="","",IFERROR('Paramètres'!$B$12,0))</f>
        <v/>
      </c>
      <c r="L31" s="20">
        <f>IF($H31="","",IFERROR($H31*$K31,0))</f>
        <v/>
      </c>
      <c r="M31" s="20">
        <f>IF($H31="","",IFERROR($H31+$J31+$L31,0))</f>
        <v/>
      </c>
      <c r="N31" s="18" t="n"/>
      <c r="O31" s="20">
        <f>IF($A31="","",IFERROR(MAX(0,$M31-$N31),0))</f>
        <v/>
      </c>
      <c r="P31" s="22" t="n"/>
      <c r="Q31" s="15" t="n"/>
      <c r="R31" s="28">
        <f>IF(OR($A31="",$O31&lt;=0,$F31=""),"",IFERROR(MAX(0,'Paramètres'!$B$5-$F31),0))</f>
        <v/>
      </c>
      <c r="S31" s="31">
        <f>IF($A31="","",IFERROR(IF($O31&lt;=0,"Payée",IF('Paramètres'!$B$5&lt;=$F31,"À venir",IF($R31&lt;='Paramètres'!$B$18,"1 à 30 jours",IF($R31&lt;='Paramètres'!$B$19,"31 à 60 jours",IF($R31&lt;='Paramètres'!$B$20,"61 à 90 jours","Plus de 90 jours"))))),"À vérifier"))</f>
        <v/>
      </c>
      <c r="T31" s="22" t="n"/>
      <c r="U31" s="22" t="n"/>
      <c r="V31" s="15" t="n"/>
      <c r="W31" s="16" t="n"/>
      <c r="X31" s="15" t="n"/>
      <c r="Y31" s="16" t="n"/>
      <c r="Z31" s="31">
        <f>IF($A31="","",IFERROR(IF($N31&gt;$M31,"Paiement supérieur au total","OK"),"À vérifier"))</f>
        <v/>
      </c>
      <c r="AA31" s="31">
        <f>IF($A31="","",IFERROR(IF(COUNTIF($A$4:$A$103,$A31)&gt;1,"Doublon","OK"),"À vérifier"))</f>
        <v/>
      </c>
    </row>
    <row r="32">
      <c r="A32" s="15" t="n"/>
      <c r="B32" s="15" t="n"/>
      <c r="C32" s="21">
        <f>IF($B32="","",IFERROR(VLOOKUP($B32,'Comptes clients'!$A$4:$K$103,2,FALSE),""))</f>
        <v/>
      </c>
      <c r="D32" s="22" t="n"/>
      <c r="E32" s="23">
        <f>IF($B32="","",IFERROR(VLOOKUP($B32,'Comptes clients'!$A$4:$K$103,11,FALSE),'Paramètres'!$B$7))</f>
        <v/>
      </c>
      <c r="F32" s="24">
        <f>IF(OR($D32="",$E32=""),"",IFERROR($D32+$E32,""))</f>
        <v/>
      </c>
      <c r="G32" s="16" t="n"/>
      <c r="H32" s="18" t="n"/>
      <c r="I32" s="25">
        <f>IF($A32="","",IFERROR('Paramètres'!$B$11,0))</f>
        <v/>
      </c>
      <c r="J32" s="19">
        <f>IF($H32="","",IFERROR($H32*$I32,0))</f>
        <v/>
      </c>
      <c r="K32" s="25">
        <f>IF($A32="","",IFERROR('Paramètres'!$B$12,0))</f>
        <v/>
      </c>
      <c r="L32" s="19">
        <f>IF($H32="","",IFERROR($H32*$K32,0))</f>
        <v/>
      </c>
      <c r="M32" s="19">
        <f>IF($H32="","",IFERROR($H32+$J32+$L32,0))</f>
        <v/>
      </c>
      <c r="N32" s="18" t="n"/>
      <c r="O32" s="19">
        <f>IF($A32="","",IFERROR(MAX(0,$M32-$N32),0))</f>
        <v/>
      </c>
      <c r="P32" s="22" t="n"/>
      <c r="Q32" s="15" t="n"/>
      <c r="R32" s="23">
        <f>IF(OR($A32="",$O32&lt;=0,$F32=""),"",IFERROR(MAX(0,'Paramètres'!$B$5-$F32),0))</f>
        <v/>
      </c>
      <c r="S32" s="26">
        <f>IF($A32="","",IFERROR(IF($O32&lt;=0,"Payée",IF('Paramètres'!$B$5&lt;=$F32,"À venir",IF($R32&lt;='Paramètres'!$B$18,"1 à 30 jours",IF($R32&lt;='Paramètres'!$B$19,"31 à 60 jours",IF($R32&lt;='Paramètres'!$B$20,"61 à 90 jours","Plus de 90 jours"))))),"À vérifier"))</f>
        <v/>
      </c>
      <c r="T32" s="22" t="n"/>
      <c r="U32" s="22" t="n"/>
      <c r="V32" s="15" t="n"/>
      <c r="W32" s="16" t="n"/>
      <c r="X32" s="15" t="n"/>
      <c r="Y32" s="16" t="n"/>
      <c r="Z32" s="26">
        <f>IF($A32="","",IFERROR(IF($N32&gt;$M32,"Paiement supérieur au total","OK"),"À vérifier"))</f>
        <v/>
      </c>
      <c r="AA32" s="26">
        <f>IF($A32="","",IFERROR(IF(COUNTIF($A$4:$A$103,$A32)&gt;1,"Doublon","OK"),"À vérifier"))</f>
        <v/>
      </c>
    </row>
    <row r="33">
      <c r="A33" s="15" t="n"/>
      <c r="B33" s="15" t="n"/>
      <c r="C33" s="27">
        <f>IF($B33="","",IFERROR(VLOOKUP($B33,'Comptes clients'!$A$4:$K$103,2,FALSE),""))</f>
        <v/>
      </c>
      <c r="D33" s="22" t="n"/>
      <c r="E33" s="28">
        <f>IF($B33="","",IFERROR(VLOOKUP($B33,'Comptes clients'!$A$4:$K$103,11,FALSE),'Paramètres'!$B$7))</f>
        <v/>
      </c>
      <c r="F33" s="29">
        <f>IF(OR($D33="",$E33=""),"",IFERROR($D33+$E33,""))</f>
        <v/>
      </c>
      <c r="G33" s="16" t="n"/>
      <c r="H33" s="18" t="n"/>
      <c r="I33" s="30">
        <f>IF($A33="","",IFERROR('Paramètres'!$B$11,0))</f>
        <v/>
      </c>
      <c r="J33" s="20">
        <f>IF($H33="","",IFERROR($H33*$I33,0))</f>
        <v/>
      </c>
      <c r="K33" s="30">
        <f>IF($A33="","",IFERROR('Paramètres'!$B$12,0))</f>
        <v/>
      </c>
      <c r="L33" s="20">
        <f>IF($H33="","",IFERROR($H33*$K33,0))</f>
        <v/>
      </c>
      <c r="M33" s="20">
        <f>IF($H33="","",IFERROR($H33+$J33+$L33,0))</f>
        <v/>
      </c>
      <c r="N33" s="18" t="n"/>
      <c r="O33" s="20">
        <f>IF($A33="","",IFERROR(MAX(0,$M33-$N33),0))</f>
        <v/>
      </c>
      <c r="P33" s="22" t="n"/>
      <c r="Q33" s="15" t="n"/>
      <c r="R33" s="28">
        <f>IF(OR($A33="",$O33&lt;=0,$F33=""),"",IFERROR(MAX(0,'Paramètres'!$B$5-$F33),0))</f>
        <v/>
      </c>
      <c r="S33" s="31">
        <f>IF($A33="","",IFERROR(IF($O33&lt;=0,"Payée",IF('Paramètres'!$B$5&lt;=$F33,"À venir",IF($R33&lt;='Paramètres'!$B$18,"1 à 30 jours",IF($R33&lt;='Paramètres'!$B$19,"31 à 60 jours",IF($R33&lt;='Paramètres'!$B$20,"61 à 90 jours","Plus de 90 jours"))))),"À vérifier"))</f>
        <v/>
      </c>
      <c r="T33" s="22" t="n"/>
      <c r="U33" s="22" t="n"/>
      <c r="V33" s="15" t="n"/>
      <c r="W33" s="16" t="n"/>
      <c r="X33" s="15" t="n"/>
      <c r="Y33" s="16" t="n"/>
      <c r="Z33" s="31">
        <f>IF($A33="","",IFERROR(IF($N33&gt;$M33,"Paiement supérieur au total","OK"),"À vérifier"))</f>
        <v/>
      </c>
      <c r="AA33" s="31">
        <f>IF($A33="","",IFERROR(IF(COUNTIF($A$4:$A$103,$A33)&gt;1,"Doublon","OK"),"À vérifier"))</f>
        <v/>
      </c>
    </row>
    <row r="34">
      <c r="A34" s="15" t="n"/>
      <c r="B34" s="15" t="n"/>
      <c r="C34" s="21">
        <f>IF($B34="","",IFERROR(VLOOKUP($B34,'Comptes clients'!$A$4:$K$103,2,FALSE),""))</f>
        <v/>
      </c>
      <c r="D34" s="22" t="n"/>
      <c r="E34" s="23">
        <f>IF($B34="","",IFERROR(VLOOKUP($B34,'Comptes clients'!$A$4:$K$103,11,FALSE),'Paramètres'!$B$7))</f>
        <v/>
      </c>
      <c r="F34" s="24">
        <f>IF(OR($D34="",$E34=""),"",IFERROR($D34+$E34,""))</f>
        <v/>
      </c>
      <c r="G34" s="16" t="n"/>
      <c r="H34" s="18" t="n"/>
      <c r="I34" s="25">
        <f>IF($A34="","",IFERROR('Paramètres'!$B$11,0))</f>
        <v/>
      </c>
      <c r="J34" s="19">
        <f>IF($H34="","",IFERROR($H34*$I34,0))</f>
        <v/>
      </c>
      <c r="K34" s="25">
        <f>IF($A34="","",IFERROR('Paramètres'!$B$12,0))</f>
        <v/>
      </c>
      <c r="L34" s="19">
        <f>IF($H34="","",IFERROR($H34*$K34,0))</f>
        <v/>
      </c>
      <c r="M34" s="19">
        <f>IF($H34="","",IFERROR($H34+$J34+$L34,0))</f>
        <v/>
      </c>
      <c r="N34" s="18" t="n"/>
      <c r="O34" s="19">
        <f>IF($A34="","",IFERROR(MAX(0,$M34-$N34),0))</f>
        <v/>
      </c>
      <c r="P34" s="22" t="n"/>
      <c r="Q34" s="15" t="n"/>
      <c r="R34" s="23">
        <f>IF(OR($A34="",$O34&lt;=0,$F34=""),"",IFERROR(MAX(0,'Paramètres'!$B$5-$F34),0))</f>
        <v/>
      </c>
      <c r="S34" s="26">
        <f>IF($A34="","",IFERROR(IF($O34&lt;=0,"Payée",IF('Paramètres'!$B$5&lt;=$F34,"À venir",IF($R34&lt;='Paramètres'!$B$18,"1 à 30 jours",IF($R34&lt;='Paramètres'!$B$19,"31 à 60 jours",IF($R34&lt;='Paramètres'!$B$20,"61 à 90 jours","Plus de 90 jours"))))),"À vérifier"))</f>
        <v/>
      </c>
      <c r="T34" s="22" t="n"/>
      <c r="U34" s="22" t="n"/>
      <c r="V34" s="15" t="n"/>
      <c r="W34" s="16" t="n"/>
      <c r="X34" s="15" t="n"/>
      <c r="Y34" s="16" t="n"/>
      <c r="Z34" s="26">
        <f>IF($A34="","",IFERROR(IF($N34&gt;$M34,"Paiement supérieur au total","OK"),"À vérifier"))</f>
        <v/>
      </c>
      <c r="AA34" s="26">
        <f>IF($A34="","",IFERROR(IF(COUNTIF($A$4:$A$103,$A34)&gt;1,"Doublon","OK"),"À vérifier"))</f>
        <v/>
      </c>
    </row>
    <row r="35">
      <c r="A35" s="15" t="n"/>
      <c r="B35" s="15" t="n"/>
      <c r="C35" s="27">
        <f>IF($B35="","",IFERROR(VLOOKUP($B35,'Comptes clients'!$A$4:$K$103,2,FALSE),""))</f>
        <v/>
      </c>
      <c r="D35" s="22" t="n"/>
      <c r="E35" s="28">
        <f>IF($B35="","",IFERROR(VLOOKUP($B35,'Comptes clients'!$A$4:$K$103,11,FALSE),'Paramètres'!$B$7))</f>
        <v/>
      </c>
      <c r="F35" s="29">
        <f>IF(OR($D35="",$E35=""),"",IFERROR($D35+$E35,""))</f>
        <v/>
      </c>
      <c r="G35" s="16" t="n"/>
      <c r="H35" s="18" t="n"/>
      <c r="I35" s="30">
        <f>IF($A35="","",IFERROR('Paramètres'!$B$11,0))</f>
        <v/>
      </c>
      <c r="J35" s="20">
        <f>IF($H35="","",IFERROR($H35*$I35,0))</f>
        <v/>
      </c>
      <c r="K35" s="30">
        <f>IF($A35="","",IFERROR('Paramètres'!$B$12,0))</f>
        <v/>
      </c>
      <c r="L35" s="20">
        <f>IF($H35="","",IFERROR($H35*$K35,0))</f>
        <v/>
      </c>
      <c r="M35" s="20">
        <f>IF($H35="","",IFERROR($H35+$J35+$L35,0))</f>
        <v/>
      </c>
      <c r="N35" s="18" t="n"/>
      <c r="O35" s="20">
        <f>IF($A35="","",IFERROR(MAX(0,$M35-$N35),0))</f>
        <v/>
      </c>
      <c r="P35" s="22" t="n"/>
      <c r="Q35" s="15" t="n"/>
      <c r="R35" s="28">
        <f>IF(OR($A35="",$O35&lt;=0,$F35=""),"",IFERROR(MAX(0,'Paramètres'!$B$5-$F35),0))</f>
        <v/>
      </c>
      <c r="S35" s="31">
        <f>IF($A35="","",IFERROR(IF($O35&lt;=0,"Payée",IF('Paramètres'!$B$5&lt;=$F35,"À venir",IF($R35&lt;='Paramètres'!$B$18,"1 à 30 jours",IF($R35&lt;='Paramètres'!$B$19,"31 à 60 jours",IF($R35&lt;='Paramètres'!$B$20,"61 à 90 jours","Plus de 90 jours"))))),"À vérifier"))</f>
        <v/>
      </c>
      <c r="T35" s="22" t="n"/>
      <c r="U35" s="22" t="n"/>
      <c r="V35" s="15" t="n"/>
      <c r="W35" s="16" t="n"/>
      <c r="X35" s="15" t="n"/>
      <c r="Y35" s="16" t="n"/>
      <c r="Z35" s="31">
        <f>IF($A35="","",IFERROR(IF($N35&gt;$M35,"Paiement supérieur au total","OK"),"À vérifier"))</f>
        <v/>
      </c>
      <c r="AA35" s="31">
        <f>IF($A35="","",IFERROR(IF(COUNTIF($A$4:$A$103,$A35)&gt;1,"Doublon","OK"),"À vérifier"))</f>
        <v/>
      </c>
    </row>
    <row r="36">
      <c r="A36" s="15" t="n"/>
      <c r="B36" s="15" t="n"/>
      <c r="C36" s="21">
        <f>IF($B36="","",IFERROR(VLOOKUP($B36,'Comptes clients'!$A$4:$K$103,2,FALSE),""))</f>
        <v/>
      </c>
      <c r="D36" s="22" t="n"/>
      <c r="E36" s="23">
        <f>IF($B36="","",IFERROR(VLOOKUP($B36,'Comptes clients'!$A$4:$K$103,11,FALSE),'Paramètres'!$B$7))</f>
        <v/>
      </c>
      <c r="F36" s="24">
        <f>IF(OR($D36="",$E36=""),"",IFERROR($D36+$E36,""))</f>
        <v/>
      </c>
      <c r="G36" s="16" t="n"/>
      <c r="H36" s="18" t="n"/>
      <c r="I36" s="25">
        <f>IF($A36="","",IFERROR('Paramètres'!$B$11,0))</f>
        <v/>
      </c>
      <c r="J36" s="19">
        <f>IF($H36="","",IFERROR($H36*$I36,0))</f>
        <v/>
      </c>
      <c r="K36" s="25">
        <f>IF($A36="","",IFERROR('Paramètres'!$B$12,0))</f>
        <v/>
      </c>
      <c r="L36" s="19">
        <f>IF($H36="","",IFERROR($H36*$K36,0))</f>
        <v/>
      </c>
      <c r="M36" s="19">
        <f>IF($H36="","",IFERROR($H36+$J36+$L36,0))</f>
        <v/>
      </c>
      <c r="N36" s="18" t="n"/>
      <c r="O36" s="19">
        <f>IF($A36="","",IFERROR(MAX(0,$M36-$N36),0))</f>
        <v/>
      </c>
      <c r="P36" s="22" t="n"/>
      <c r="Q36" s="15" t="n"/>
      <c r="R36" s="23">
        <f>IF(OR($A36="",$O36&lt;=0,$F36=""),"",IFERROR(MAX(0,'Paramètres'!$B$5-$F36),0))</f>
        <v/>
      </c>
      <c r="S36" s="26">
        <f>IF($A36="","",IFERROR(IF($O36&lt;=0,"Payée",IF('Paramètres'!$B$5&lt;=$F36,"À venir",IF($R36&lt;='Paramètres'!$B$18,"1 à 30 jours",IF($R36&lt;='Paramètres'!$B$19,"31 à 60 jours",IF($R36&lt;='Paramètres'!$B$20,"61 à 90 jours","Plus de 90 jours"))))),"À vérifier"))</f>
        <v/>
      </c>
      <c r="T36" s="22" t="n"/>
      <c r="U36" s="22" t="n"/>
      <c r="V36" s="15" t="n"/>
      <c r="W36" s="16" t="n"/>
      <c r="X36" s="15" t="n"/>
      <c r="Y36" s="16" t="n"/>
      <c r="Z36" s="26">
        <f>IF($A36="","",IFERROR(IF($N36&gt;$M36,"Paiement supérieur au total","OK"),"À vérifier"))</f>
        <v/>
      </c>
      <c r="AA36" s="26">
        <f>IF($A36="","",IFERROR(IF(COUNTIF($A$4:$A$103,$A36)&gt;1,"Doublon","OK"),"À vérifier"))</f>
        <v/>
      </c>
    </row>
    <row r="37">
      <c r="A37" s="15" t="n"/>
      <c r="B37" s="15" t="n"/>
      <c r="C37" s="27">
        <f>IF($B37="","",IFERROR(VLOOKUP($B37,'Comptes clients'!$A$4:$K$103,2,FALSE),""))</f>
        <v/>
      </c>
      <c r="D37" s="22" t="n"/>
      <c r="E37" s="28">
        <f>IF($B37="","",IFERROR(VLOOKUP($B37,'Comptes clients'!$A$4:$K$103,11,FALSE),'Paramètres'!$B$7))</f>
        <v/>
      </c>
      <c r="F37" s="29">
        <f>IF(OR($D37="",$E37=""),"",IFERROR($D37+$E37,""))</f>
        <v/>
      </c>
      <c r="G37" s="16" t="n"/>
      <c r="H37" s="18" t="n"/>
      <c r="I37" s="30">
        <f>IF($A37="","",IFERROR('Paramètres'!$B$11,0))</f>
        <v/>
      </c>
      <c r="J37" s="20">
        <f>IF($H37="","",IFERROR($H37*$I37,0))</f>
        <v/>
      </c>
      <c r="K37" s="30">
        <f>IF($A37="","",IFERROR('Paramètres'!$B$12,0))</f>
        <v/>
      </c>
      <c r="L37" s="20">
        <f>IF($H37="","",IFERROR($H37*$K37,0))</f>
        <v/>
      </c>
      <c r="M37" s="20">
        <f>IF($H37="","",IFERROR($H37+$J37+$L37,0))</f>
        <v/>
      </c>
      <c r="N37" s="18" t="n"/>
      <c r="O37" s="20">
        <f>IF($A37="","",IFERROR(MAX(0,$M37-$N37),0))</f>
        <v/>
      </c>
      <c r="P37" s="22" t="n"/>
      <c r="Q37" s="15" t="n"/>
      <c r="R37" s="28">
        <f>IF(OR($A37="",$O37&lt;=0,$F37=""),"",IFERROR(MAX(0,'Paramètres'!$B$5-$F37),0))</f>
        <v/>
      </c>
      <c r="S37" s="31">
        <f>IF($A37="","",IFERROR(IF($O37&lt;=0,"Payée",IF('Paramètres'!$B$5&lt;=$F37,"À venir",IF($R37&lt;='Paramètres'!$B$18,"1 à 30 jours",IF($R37&lt;='Paramètres'!$B$19,"31 à 60 jours",IF($R37&lt;='Paramètres'!$B$20,"61 à 90 jours","Plus de 90 jours"))))),"À vérifier"))</f>
        <v/>
      </c>
      <c r="T37" s="22" t="n"/>
      <c r="U37" s="22" t="n"/>
      <c r="V37" s="15" t="n"/>
      <c r="W37" s="16" t="n"/>
      <c r="X37" s="15" t="n"/>
      <c r="Y37" s="16" t="n"/>
      <c r="Z37" s="31">
        <f>IF($A37="","",IFERROR(IF($N37&gt;$M37,"Paiement supérieur au total","OK"),"À vérifier"))</f>
        <v/>
      </c>
      <c r="AA37" s="31">
        <f>IF($A37="","",IFERROR(IF(COUNTIF($A$4:$A$103,$A37)&gt;1,"Doublon","OK"),"À vérifier"))</f>
        <v/>
      </c>
    </row>
    <row r="38">
      <c r="A38" s="15" t="n"/>
      <c r="B38" s="15" t="n"/>
      <c r="C38" s="21">
        <f>IF($B38="","",IFERROR(VLOOKUP($B38,'Comptes clients'!$A$4:$K$103,2,FALSE),""))</f>
        <v/>
      </c>
      <c r="D38" s="22" t="n"/>
      <c r="E38" s="23">
        <f>IF($B38="","",IFERROR(VLOOKUP($B38,'Comptes clients'!$A$4:$K$103,11,FALSE),'Paramètres'!$B$7))</f>
        <v/>
      </c>
      <c r="F38" s="24">
        <f>IF(OR($D38="",$E38=""),"",IFERROR($D38+$E38,""))</f>
        <v/>
      </c>
      <c r="G38" s="16" t="n"/>
      <c r="H38" s="18" t="n"/>
      <c r="I38" s="25">
        <f>IF($A38="","",IFERROR('Paramètres'!$B$11,0))</f>
        <v/>
      </c>
      <c r="J38" s="19">
        <f>IF($H38="","",IFERROR($H38*$I38,0))</f>
        <v/>
      </c>
      <c r="K38" s="25">
        <f>IF($A38="","",IFERROR('Paramètres'!$B$12,0))</f>
        <v/>
      </c>
      <c r="L38" s="19">
        <f>IF($H38="","",IFERROR($H38*$K38,0))</f>
        <v/>
      </c>
      <c r="M38" s="19">
        <f>IF($H38="","",IFERROR($H38+$J38+$L38,0))</f>
        <v/>
      </c>
      <c r="N38" s="18" t="n"/>
      <c r="O38" s="19">
        <f>IF($A38="","",IFERROR(MAX(0,$M38-$N38),0))</f>
        <v/>
      </c>
      <c r="P38" s="22" t="n"/>
      <c r="Q38" s="15" t="n"/>
      <c r="R38" s="23">
        <f>IF(OR($A38="",$O38&lt;=0,$F38=""),"",IFERROR(MAX(0,'Paramètres'!$B$5-$F38),0))</f>
        <v/>
      </c>
      <c r="S38" s="26">
        <f>IF($A38="","",IFERROR(IF($O38&lt;=0,"Payée",IF('Paramètres'!$B$5&lt;=$F38,"À venir",IF($R38&lt;='Paramètres'!$B$18,"1 à 30 jours",IF($R38&lt;='Paramètres'!$B$19,"31 à 60 jours",IF($R38&lt;='Paramètres'!$B$20,"61 à 90 jours","Plus de 90 jours"))))),"À vérifier"))</f>
        <v/>
      </c>
      <c r="T38" s="22" t="n"/>
      <c r="U38" s="22" t="n"/>
      <c r="V38" s="15" t="n"/>
      <c r="W38" s="16" t="n"/>
      <c r="X38" s="15" t="n"/>
      <c r="Y38" s="16" t="n"/>
      <c r="Z38" s="26">
        <f>IF($A38="","",IFERROR(IF($N38&gt;$M38,"Paiement supérieur au total","OK"),"À vérifier"))</f>
        <v/>
      </c>
      <c r="AA38" s="26">
        <f>IF($A38="","",IFERROR(IF(COUNTIF($A$4:$A$103,$A38)&gt;1,"Doublon","OK"),"À vérifier"))</f>
        <v/>
      </c>
    </row>
    <row r="39">
      <c r="A39" s="15" t="n"/>
      <c r="B39" s="15" t="n"/>
      <c r="C39" s="27">
        <f>IF($B39="","",IFERROR(VLOOKUP($B39,'Comptes clients'!$A$4:$K$103,2,FALSE),""))</f>
        <v/>
      </c>
      <c r="D39" s="22" t="n"/>
      <c r="E39" s="28">
        <f>IF($B39="","",IFERROR(VLOOKUP($B39,'Comptes clients'!$A$4:$K$103,11,FALSE),'Paramètres'!$B$7))</f>
        <v/>
      </c>
      <c r="F39" s="29">
        <f>IF(OR($D39="",$E39=""),"",IFERROR($D39+$E39,""))</f>
        <v/>
      </c>
      <c r="G39" s="16" t="n"/>
      <c r="H39" s="18" t="n"/>
      <c r="I39" s="30">
        <f>IF($A39="","",IFERROR('Paramètres'!$B$11,0))</f>
        <v/>
      </c>
      <c r="J39" s="20">
        <f>IF($H39="","",IFERROR($H39*$I39,0))</f>
        <v/>
      </c>
      <c r="K39" s="30">
        <f>IF($A39="","",IFERROR('Paramètres'!$B$12,0))</f>
        <v/>
      </c>
      <c r="L39" s="20">
        <f>IF($H39="","",IFERROR($H39*$K39,0))</f>
        <v/>
      </c>
      <c r="M39" s="20">
        <f>IF($H39="","",IFERROR($H39+$J39+$L39,0))</f>
        <v/>
      </c>
      <c r="N39" s="18" t="n"/>
      <c r="O39" s="20">
        <f>IF($A39="","",IFERROR(MAX(0,$M39-$N39),0))</f>
        <v/>
      </c>
      <c r="P39" s="22" t="n"/>
      <c r="Q39" s="15" t="n"/>
      <c r="R39" s="28">
        <f>IF(OR($A39="",$O39&lt;=0,$F39=""),"",IFERROR(MAX(0,'Paramètres'!$B$5-$F39),0))</f>
        <v/>
      </c>
      <c r="S39" s="31">
        <f>IF($A39="","",IFERROR(IF($O39&lt;=0,"Payée",IF('Paramètres'!$B$5&lt;=$F39,"À venir",IF($R39&lt;='Paramètres'!$B$18,"1 à 30 jours",IF($R39&lt;='Paramètres'!$B$19,"31 à 60 jours",IF($R39&lt;='Paramètres'!$B$20,"61 à 90 jours","Plus de 90 jours"))))),"À vérifier"))</f>
        <v/>
      </c>
      <c r="T39" s="22" t="n"/>
      <c r="U39" s="22" t="n"/>
      <c r="V39" s="15" t="n"/>
      <c r="W39" s="16" t="n"/>
      <c r="X39" s="15" t="n"/>
      <c r="Y39" s="16" t="n"/>
      <c r="Z39" s="31">
        <f>IF($A39="","",IFERROR(IF($N39&gt;$M39,"Paiement supérieur au total","OK"),"À vérifier"))</f>
        <v/>
      </c>
      <c r="AA39" s="31">
        <f>IF($A39="","",IFERROR(IF(COUNTIF($A$4:$A$103,$A39)&gt;1,"Doublon","OK"),"À vérifier"))</f>
        <v/>
      </c>
    </row>
    <row r="40">
      <c r="A40" s="15" t="n"/>
      <c r="B40" s="15" t="n"/>
      <c r="C40" s="21">
        <f>IF($B40="","",IFERROR(VLOOKUP($B40,'Comptes clients'!$A$4:$K$103,2,FALSE),""))</f>
        <v/>
      </c>
      <c r="D40" s="22" t="n"/>
      <c r="E40" s="23">
        <f>IF($B40="","",IFERROR(VLOOKUP($B40,'Comptes clients'!$A$4:$K$103,11,FALSE),'Paramètres'!$B$7))</f>
        <v/>
      </c>
      <c r="F40" s="24">
        <f>IF(OR($D40="",$E40=""),"",IFERROR($D40+$E40,""))</f>
        <v/>
      </c>
      <c r="G40" s="16" t="n"/>
      <c r="H40" s="18" t="n"/>
      <c r="I40" s="25">
        <f>IF($A40="","",IFERROR('Paramètres'!$B$11,0))</f>
        <v/>
      </c>
      <c r="J40" s="19">
        <f>IF($H40="","",IFERROR($H40*$I40,0))</f>
        <v/>
      </c>
      <c r="K40" s="25">
        <f>IF($A40="","",IFERROR('Paramètres'!$B$12,0))</f>
        <v/>
      </c>
      <c r="L40" s="19">
        <f>IF($H40="","",IFERROR($H40*$K40,0))</f>
        <v/>
      </c>
      <c r="M40" s="19">
        <f>IF($H40="","",IFERROR($H40+$J40+$L40,0))</f>
        <v/>
      </c>
      <c r="N40" s="18" t="n"/>
      <c r="O40" s="19">
        <f>IF($A40="","",IFERROR(MAX(0,$M40-$N40),0))</f>
        <v/>
      </c>
      <c r="P40" s="22" t="n"/>
      <c r="Q40" s="15" t="n"/>
      <c r="R40" s="23">
        <f>IF(OR($A40="",$O40&lt;=0,$F40=""),"",IFERROR(MAX(0,'Paramètres'!$B$5-$F40),0))</f>
        <v/>
      </c>
      <c r="S40" s="26">
        <f>IF($A40="","",IFERROR(IF($O40&lt;=0,"Payée",IF('Paramètres'!$B$5&lt;=$F40,"À venir",IF($R40&lt;='Paramètres'!$B$18,"1 à 30 jours",IF($R40&lt;='Paramètres'!$B$19,"31 à 60 jours",IF($R40&lt;='Paramètres'!$B$20,"61 à 90 jours","Plus de 90 jours"))))),"À vérifier"))</f>
        <v/>
      </c>
      <c r="T40" s="22" t="n"/>
      <c r="U40" s="22" t="n"/>
      <c r="V40" s="15" t="n"/>
      <c r="W40" s="16" t="n"/>
      <c r="X40" s="15" t="n"/>
      <c r="Y40" s="16" t="n"/>
      <c r="Z40" s="26">
        <f>IF($A40="","",IFERROR(IF($N40&gt;$M40,"Paiement supérieur au total","OK"),"À vérifier"))</f>
        <v/>
      </c>
      <c r="AA40" s="26">
        <f>IF($A40="","",IFERROR(IF(COUNTIF($A$4:$A$103,$A40)&gt;1,"Doublon","OK"),"À vérifier"))</f>
        <v/>
      </c>
    </row>
    <row r="41">
      <c r="A41" s="15" t="n"/>
      <c r="B41" s="15" t="n"/>
      <c r="C41" s="27">
        <f>IF($B41="","",IFERROR(VLOOKUP($B41,'Comptes clients'!$A$4:$K$103,2,FALSE),""))</f>
        <v/>
      </c>
      <c r="D41" s="22" t="n"/>
      <c r="E41" s="28">
        <f>IF($B41="","",IFERROR(VLOOKUP($B41,'Comptes clients'!$A$4:$K$103,11,FALSE),'Paramètres'!$B$7))</f>
        <v/>
      </c>
      <c r="F41" s="29">
        <f>IF(OR($D41="",$E41=""),"",IFERROR($D41+$E41,""))</f>
        <v/>
      </c>
      <c r="G41" s="16" t="n"/>
      <c r="H41" s="18" t="n"/>
      <c r="I41" s="30">
        <f>IF($A41="","",IFERROR('Paramètres'!$B$11,0))</f>
        <v/>
      </c>
      <c r="J41" s="20">
        <f>IF($H41="","",IFERROR($H41*$I41,0))</f>
        <v/>
      </c>
      <c r="K41" s="30">
        <f>IF($A41="","",IFERROR('Paramètres'!$B$12,0))</f>
        <v/>
      </c>
      <c r="L41" s="20">
        <f>IF($H41="","",IFERROR($H41*$K41,0))</f>
        <v/>
      </c>
      <c r="M41" s="20">
        <f>IF($H41="","",IFERROR($H41+$J41+$L41,0))</f>
        <v/>
      </c>
      <c r="N41" s="18" t="n"/>
      <c r="O41" s="20">
        <f>IF($A41="","",IFERROR(MAX(0,$M41-$N41),0))</f>
        <v/>
      </c>
      <c r="P41" s="22" t="n"/>
      <c r="Q41" s="15" t="n"/>
      <c r="R41" s="28">
        <f>IF(OR($A41="",$O41&lt;=0,$F41=""),"",IFERROR(MAX(0,'Paramètres'!$B$5-$F41),0))</f>
        <v/>
      </c>
      <c r="S41" s="31">
        <f>IF($A41="","",IFERROR(IF($O41&lt;=0,"Payée",IF('Paramètres'!$B$5&lt;=$F41,"À venir",IF($R41&lt;='Paramètres'!$B$18,"1 à 30 jours",IF($R41&lt;='Paramètres'!$B$19,"31 à 60 jours",IF($R41&lt;='Paramètres'!$B$20,"61 à 90 jours","Plus de 90 jours"))))),"À vérifier"))</f>
        <v/>
      </c>
      <c r="T41" s="22" t="n"/>
      <c r="U41" s="22" t="n"/>
      <c r="V41" s="15" t="n"/>
      <c r="W41" s="16" t="n"/>
      <c r="X41" s="15" t="n"/>
      <c r="Y41" s="16" t="n"/>
      <c r="Z41" s="31">
        <f>IF($A41="","",IFERROR(IF($N41&gt;$M41,"Paiement supérieur au total","OK"),"À vérifier"))</f>
        <v/>
      </c>
      <c r="AA41" s="31">
        <f>IF($A41="","",IFERROR(IF(COUNTIF($A$4:$A$103,$A41)&gt;1,"Doublon","OK"),"À vérifier"))</f>
        <v/>
      </c>
    </row>
    <row r="42">
      <c r="A42" s="15" t="n"/>
      <c r="B42" s="15" t="n"/>
      <c r="C42" s="21">
        <f>IF($B42="","",IFERROR(VLOOKUP($B42,'Comptes clients'!$A$4:$K$103,2,FALSE),""))</f>
        <v/>
      </c>
      <c r="D42" s="22" t="n"/>
      <c r="E42" s="23">
        <f>IF($B42="","",IFERROR(VLOOKUP($B42,'Comptes clients'!$A$4:$K$103,11,FALSE),'Paramètres'!$B$7))</f>
        <v/>
      </c>
      <c r="F42" s="24">
        <f>IF(OR($D42="",$E42=""),"",IFERROR($D42+$E42,""))</f>
        <v/>
      </c>
      <c r="G42" s="16" t="n"/>
      <c r="H42" s="18" t="n"/>
      <c r="I42" s="25">
        <f>IF($A42="","",IFERROR('Paramètres'!$B$11,0))</f>
        <v/>
      </c>
      <c r="J42" s="19">
        <f>IF($H42="","",IFERROR($H42*$I42,0))</f>
        <v/>
      </c>
      <c r="K42" s="25">
        <f>IF($A42="","",IFERROR('Paramètres'!$B$12,0))</f>
        <v/>
      </c>
      <c r="L42" s="19">
        <f>IF($H42="","",IFERROR($H42*$K42,0))</f>
        <v/>
      </c>
      <c r="M42" s="19">
        <f>IF($H42="","",IFERROR($H42+$J42+$L42,0))</f>
        <v/>
      </c>
      <c r="N42" s="18" t="n"/>
      <c r="O42" s="19">
        <f>IF($A42="","",IFERROR(MAX(0,$M42-$N42),0))</f>
        <v/>
      </c>
      <c r="P42" s="22" t="n"/>
      <c r="Q42" s="15" t="n"/>
      <c r="R42" s="23">
        <f>IF(OR($A42="",$O42&lt;=0,$F42=""),"",IFERROR(MAX(0,'Paramètres'!$B$5-$F42),0))</f>
        <v/>
      </c>
      <c r="S42" s="26">
        <f>IF($A42="","",IFERROR(IF($O42&lt;=0,"Payée",IF('Paramètres'!$B$5&lt;=$F42,"À venir",IF($R42&lt;='Paramètres'!$B$18,"1 à 30 jours",IF($R42&lt;='Paramètres'!$B$19,"31 à 60 jours",IF($R42&lt;='Paramètres'!$B$20,"61 à 90 jours","Plus de 90 jours"))))),"À vérifier"))</f>
        <v/>
      </c>
      <c r="T42" s="22" t="n"/>
      <c r="U42" s="22" t="n"/>
      <c r="V42" s="15" t="n"/>
      <c r="W42" s="16" t="n"/>
      <c r="X42" s="15" t="n"/>
      <c r="Y42" s="16" t="n"/>
      <c r="Z42" s="26">
        <f>IF($A42="","",IFERROR(IF($N42&gt;$M42,"Paiement supérieur au total","OK"),"À vérifier"))</f>
        <v/>
      </c>
      <c r="AA42" s="26">
        <f>IF($A42="","",IFERROR(IF(COUNTIF($A$4:$A$103,$A42)&gt;1,"Doublon","OK"),"À vérifier"))</f>
        <v/>
      </c>
    </row>
    <row r="43">
      <c r="A43" s="15" t="n"/>
      <c r="B43" s="15" t="n"/>
      <c r="C43" s="27">
        <f>IF($B43="","",IFERROR(VLOOKUP($B43,'Comptes clients'!$A$4:$K$103,2,FALSE),""))</f>
        <v/>
      </c>
      <c r="D43" s="22" t="n"/>
      <c r="E43" s="28">
        <f>IF($B43="","",IFERROR(VLOOKUP($B43,'Comptes clients'!$A$4:$K$103,11,FALSE),'Paramètres'!$B$7))</f>
        <v/>
      </c>
      <c r="F43" s="29">
        <f>IF(OR($D43="",$E43=""),"",IFERROR($D43+$E43,""))</f>
        <v/>
      </c>
      <c r="G43" s="16" t="n"/>
      <c r="H43" s="18" t="n"/>
      <c r="I43" s="30">
        <f>IF($A43="","",IFERROR('Paramètres'!$B$11,0))</f>
        <v/>
      </c>
      <c r="J43" s="20">
        <f>IF($H43="","",IFERROR($H43*$I43,0))</f>
        <v/>
      </c>
      <c r="K43" s="30">
        <f>IF($A43="","",IFERROR('Paramètres'!$B$12,0))</f>
        <v/>
      </c>
      <c r="L43" s="20">
        <f>IF($H43="","",IFERROR($H43*$K43,0))</f>
        <v/>
      </c>
      <c r="M43" s="20">
        <f>IF($H43="","",IFERROR($H43+$J43+$L43,0))</f>
        <v/>
      </c>
      <c r="N43" s="18" t="n"/>
      <c r="O43" s="20">
        <f>IF($A43="","",IFERROR(MAX(0,$M43-$N43),0))</f>
        <v/>
      </c>
      <c r="P43" s="22" t="n"/>
      <c r="Q43" s="15" t="n"/>
      <c r="R43" s="28">
        <f>IF(OR($A43="",$O43&lt;=0,$F43=""),"",IFERROR(MAX(0,'Paramètres'!$B$5-$F43),0))</f>
        <v/>
      </c>
      <c r="S43" s="31">
        <f>IF($A43="","",IFERROR(IF($O43&lt;=0,"Payée",IF('Paramètres'!$B$5&lt;=$F43,"À venir",IF($R43&lt;='Paramètres'!$B$18,"1 à 30 jours",IF($R43&lt;='Paramètres'!$B$19,"31 à 60 jours",IF($R43&lt;='Paramètres'!$B$20,"61 à 90 jours","Plus de 90 jours"))))),"À vérifier"))</f>
        <v/>
      </c>
      <c r="T43" s="22" t="n"/>
      <c r="U43" s="22" t="n"/>
      <c r="V43" s="15" t="n"/>
      <c r="W43" s="16" t="n"/>
      <c r="X43" s="15" t="n"/>
      <c r="Y43" s="16" t="n"/>
      <c r="Z43" s="31">
        <f>IF($A43="","",IFERROR(IF($N43&gt;$M43,"Paiement supérieur au total","OK"),"À vérifier"))</f>
        <v/>
      </c>
      <c r="AA43" s="31">
        <f>IF($A43="","",IFERROR(IF(COUNTIF($A$4:$A$103,$A43)&gt;1,"Doublon","OK"),"À vérifier"))</f>
        <v/>
      </c>
    </row>
    <row r="44">
      <c r="A44" s="15" t="n"/>
      <c r="B44" s="15" t="n"/>
      <c r="C44" s="21">
        <f>IF($B44="","",IFERROR(VLOOKUP($B44,'Comptes clients'!$A$4:$K$103,2,FALSE),""))</f>
        <v/>
      </c>
      <c r="D44" s="22" t="n"/>
      <c r="E44" s="23">
        <f>IF($B44="","",IFERROR(VLOOKUP($B44,'Comptes clients'!$A$4:$K$103,11,FALSE),'Paramètres'!$B$7))</f>
        <v/>
      </c>
      <c r="F44" s="24">
        <f>IF(OR($D44="",$E44=""),"",IFERROR($D44+$E44,""))</f>
        <v/>
      </c>
      <c r="G44" s="16" t="n"/>
      <c r="H44" s="18" t="n"/>
      <c r="I44" s="25">
        <f>IF($A44="","",IFERROR('Paramètres'!$B$11,0))</f>
        <v/>
      </c>
      <c r="J44" s="19">
        <f>IF($H44="","",IFERROR($H44*$I44,0))</f>
        <v/>
      </c>
      <c r="K44" s="25">
        <f>IF($A44="","",IFERROR('Paramètres'!$B$12,0))</f>
        <v/>
      </c>
      <c r="L44" s="19">
        <f>IF($H44="","",IFERROR($H44*$K44,0))</f>
        <v/>
      </c>
      <c r="M44" s="19">
        <f>IF($H44="","",IFERROR($H44+$J44+$L44,0))</f>
        <v/>
      </c>
      <c r="N44" s="18" t="n"/>
      <c r="O44" s="19">
        <f>IF($A44="","",IFERROR(MAX(0,$M44-$N44),0))</f>
        <v/>
      </c>
      <c r="P44" s="22" t="n"/>
      <c r="Q44" s="15" t="n"/>
      <c r="R44" s="23">
        <f>IF(OR($A44="",$O44&lt;=0,$F44=""),"",IFERROR(MAX(0,'Paramètres'!$B$5-$F44),0))</f>
        <v/>
      </c>
      <c r="S44" s="26">
        <f>IF($A44="","",IFERROR(IF($O44&lt;=0,"Payée",IF('Paramètres'!$B$5&lt;=$F44,"À venir",IF($R44&lt;='Paramètres'!$B$18,"1 à 30 jours",IF($R44&lt;='Paramètres'!$B$19,"31 à 60 jours",IF($R44&lt;='Paramètres'!$B$20,"61 à 90 jours","Plus de 90 jours"))))),"À vérifier"))</f>
        <v/>
      </c>
      <c r="T44" s="22" t="n"/>
      <c r="U44" s="22" t="n"/>
      <c r="V44" s="15" t="n"/>
      <c r="W44" s="16" t="n"/>
      <c r="X44" s="15" t="n"/>
      <c r="Y44" s="16" t="n"/>
      <c r="Z44" s="26">
        <f>IF($A44="","",IFERROR(IF($N44&gt;$M44,"Paiement supérieur au total","OK"),"À vérifier"))</f>
        <v/>
      </c>
      <c r="AA44" s="26">
        <f>IF($A44="","",IFERROR(IF(COUNTIF($A$4:$A$103,$A44)&gt;1,"Doublon","OK"),"À vérifier"))</f>
        <v/>
      </c>
    </row>
    <row r="45">
      <c r="A45" s="15" t="n"/>
      <c r="B45" s="15" t="n"/>
      <c r="C45" s="27">
        <f>IF($B45="","",IFERROR(VLOOKUP($B45,'Comptes clients'!$A$4:$K$103,2,FALSE),""))</f>
        <v/>
      </c>
      <c r="D45" s="22" t="n"/>
      <c r="E45" s="28">
        <f>IF($B45="","",IFERROR(VLOOKUP($B45,'Comptes clients'!$A$4:$K$103,11,FALSE),'Paramètres'!$B$7))</f>
        <v/>
      </c>
      <c r="F45" s="29">
        <f>IF(OR($D45="",$E45=""),"",IFERROR($D45+$E45,""))</f>
        <v/>
      </c>
      <c r="G45" s="16" t="n"/>
      <c r="H45" s="18" t="n"/>
      <c r="I45" s="30">
        <f>IF($A45="","",IFERROR('Paramètres'!$B$11,0))</f>
        <v/>
      </c>
      <c r="J45" s="20">
        <f>IF($H45="","",IFERROR($H45*$I45,0))</f>
        <v/>
      </c>
      <c r="K45" s="30">
        <f>IF($A45="","",IFERROR('Paramètres'!$B$12,0))</f>
        <v/>
      </c>
      <c r="L45" s="20">
        <f>IF($H45="","",IFERROR($H45*$K45,0))</f>
        <v/>
      </c>
      <c r="M45" s="20">
        <f>IF($H45="","",IFERROR($H45+$J45+$L45,0))</f>
        <v/>
      </c>
      <c r="N45" s="18" t="n"/>
      <c r="O45" s="20">
        <f>IF($A45="","",IFERROR(MAX(0,$M45-$N45),0))</f>
        <v/>
      </c>
      <c r="P45" s="22" t="n"/>
      <c r="Q45" s="15" t="n"/>
      <c r="R45" s="28">
        <f>IF(OR($A45="",$O45&lt;=0,$F45=""),"",IFERROR(MAX(0,'Paramètres'!$B$5-$F45),0))</f>
        <v/>
      </c>
      <c r="S45" s="31">
        <f>IF($A45="","",IFERROR(IF($O45&lt;=0,"Payée",IF('Paramètres'!$B$5&lt;=$F45,"À venir",IF($R45&lt;='Paramètres'!$B$18,"1 à 30 jours",IF($R45&lt;='Paramètres'!$B$19,"31 à 60 jours",IF($R45&lt;='Paramètres'!$B$20,"61 à 90 jours","Plus de 90 jours"))))),"À vérifier"))</f>
        <v/>
      </c>
      <c r="T45" s="22" t="n"/>
      <c r="U45" s="22" t="n"/>
      <c r="V45" s="15" t="n"/>
      <c r="W45" s="16" t="n"/>
      <c r="X45" s="15" t="n"/>
      <c r="Y45" s="16" t="n"/>
      <c r="Z45" s="31">
        <f>IF($A45="","",IFERROR(IF($N45&gt;$M45,"Paiement supérieur au total","OK"),"À vérifier"))</f>
        <v/>
      </c>
      <c r="AA45" s="31">
        <f>IF($A45="","",IFERROR(IF(COUNTIF($A$4:$A$103,$A45)&gt;1,"Doublon","OK"),"À vérifier"))</f>
        <v/>
      </c>
    </row>
    <row r="46">
      <c r="A46" s="15" t="n"/>
      <c r="B46" s="15" t="n"/>
      <c r="C46" s="21">
        <f>IF($B46="","",IFERROR(VLOOKUP($B46,'Comptes clients'!$A$4:$K$103,2,FALSE),""))</f>
        <v/>
      </c>
      <c r="D46" s="22" t="n"/>
      <c r="E46" s="23">
        <f>IF($B46="","",IFERROR(VLOOKUP($B46,'Comptes clients'!$A$4:$K$103,11,FALSE),'Paramètres'!$B$7))</f>
        <v/>
      </c>
      <c r="F46" s="24">
        <f>IF(OR($D46="",$E46=""),"",IFERROR($D46+$E46,""))</f>
        <v/>
      </c>
      <c r="G46" s="16" t="n"/>
      <c r="H46" s="18" t="n"/>
      <c r="I46" s="25">
        <f>IF($A46="","",IFERROR('Paramètres'!$B$11,0))</f>
        <v/>
      </c>
      <c r="J46" s="19">
        <f>IF($H46="","",IFERROR($H46*$I46,0))</f>
        <v/>
      </c>
      <c r="K46" s="25">
        <f>IF($A46="","",IFERROR('Paramètres'!$B$12,0))</f>
        <v/>
      </c>
      <c r="L46" s="19">
        <f>IF($H46="","",IFERROR($H46*$K46,0))</f>
        <v/>
      </c>
      <c r="M46" s="19">
        <f>IF($H46="","",IFERROR($H46+$J46+$L46,0))</f>
        <v/>
      </c>
      <c r="N46" s="18" t="n"/>
      <c r="O46" s="19">
        <f>IF($A46="","",IFERROR(MAX(0,$M46-$N46),0))</f>
        <v/>
      </c>
      <c r="P46" s="22" t="n"/>
      <c r="Q46" s="15" t="n"/>
      <c r="R46" s="23">
        <f>IF(OR($A46="",$O46&lt;=0,$F46=""),"",IFERROR(MAX(0,'Paramètres'!$B$5-$F46),0))</f>
        <v/>
      </c>
      <c r="S46" s="26">
        <f>IF($A46="","",IFERROR(IF($O46&lt;=0,"Payée",IF('Paramètres'!$B$5&lt;=$F46,"À venir",IF($R46&lt;='Paramètres'!$B$18,"1 à 30 jours",IF($R46&lt;='Paramètres'!$B$19,"31 à 60 jours",IF($R46&lt;='Paramètres'!$B$20,"61 à 90 jours","Plus de 90 jours"))))),"À vérifier"))</f>
        <v/>
      </c>
      <c r="T46" s="22" t="n"/>
      <c r="U46" s="22" t="n"/>
      <c r="V46" s="15" t="n"/>
      <c r="W46" s="16" t="n"/>
      <c r="X46" s="15" t="n"/>
      <c r="Y46" s="16" t="n"/>
      <c r="Z46" s="26">
        <f>IF($A46="","",IFERROR(IF($N46&gt;$M46,"Paiement supérieur au total","OK"),"À vérifier"))</f>
        <v/>
      </c>
      <c r="AA46" s="26">
        <f>IF($A46="","",IFERROR(IF(COUNTIF($A$4:$A$103,$A46)&gt;1,"Doublon","OK"),"À vérifier"))</f>
        <v/>
      </c>
    </row>
    <row r="47">
      <c r="A47" s="15" t="n"/>
      <c r="B47" s="15" t="n"/>
      <c r="C47" s="27">
        <f>IF($B47="","",IFERROR(VLOOKUP($B47,'Comptes clients'!$A$4:$K$103,2,FALSE),""))</f>
        <v/>
      </c>
      <c r="D47" s="22" t="n"/>
      <c r="E47" s="28">
        <f>IF($B47="","",IFERROR(VLOOKUP($B47,'Comptes clients'!$A$4:$K$103,11,FALSE),'Paramètres'!$B$7))</f>
        <v/>
      </c>
      <c r="F47" s="29">
        <f>IF(OR($D47="",$E47=""),"",IFERROR($D47+$E47,""))</f>
        <v/>
      </c>
      <c r="G47" s="16" t="n"/>
      <c r="H47" s="18" t="n"/>
      <c r="I47" s="30">
        <f>IF($A47="","",IFERROR('Paramètres'!$B$11,0))</f>
        <v/>
      </c>
      <c r="J47" s="20">
        <f>IF($H47="","",IFERROR($H47*$I47,0))</f>
        <v/>
      </c>
      <c r="K47" s="30">
        <f>IF($A47="","",IFERROR('Paramètres'!$B$12,0))</f>
        <v/>
      </c>
      <c r="L47" s="20">
        <f>IF($H47="","",IFERROR($H47*$K47,0))</f>
        <v/>
      </c>
      <c r="M47" s="20">
        <f>IF($H47="","",IFERROR($H47+$J47+$L47,0))</f>
        <v/>
      </c>
      <c r="N47" s="18" t="n"/>
      <c r="O47" s="20">
        <f>IF($A47="","",IFERROR(MAX(0,$M47-$N47),0))</f>
        <v/>
      </c>
      <c r="P47" s="22" t="n"/>
      <c r="Q47" s="15" t="n"/>
      <c r="R47" s="28">
        <f>IF(OR($A47="",$O47&lt;=0,$F47=""),"",IFERROR(MAX(0,'Paramètres'!$B$5-$F47),0))</f>
        <v/>
      </c>
      <c r="S47" s="31">
        <f>IF($A47="","",IFERROR(IF($O47&lt;=0,"Payée",IF('Paramètres'!$B$5&lt;=$F47,"À venir",IF($R47&lt;='Paramètres'!$B$18,"1 à 30 jours",IF($R47&lt;='Paramètres'!$B$19,"31 à 60 jours",IF($R47&lt;='Paramètres'!$B$20,"61 à 90 jours","Plus de 90 jours"))))),"À vérifier"))</f>
        <v/>
      </c>
      <c r="T47" s="22" t="n"/>
      <c r="U47" s="22" t="n"/>
      <c r="V47" s="15" t="n"/>
      <c r="W47" s="16" t="n"/>
      <c r="X47" s="15" t="n"/>
      <c r="Y47" s="16" t="n"/>
      <c r="Z47" s="31">
        <f>IF($A47="","",IFERROR(IF($N47&gt;$M47,"Paiement supérieur au total","OK"),"À vérifier"))</f>
        <v/>
      </c>
      <c r="AA47" s="31">
        <f>IF($A47="","",IFERROR(IF(COUNTIF($A$4:$A$103,$A47)&gt;1,"Doublon","OK"),"À vérifier"))</f>
        <v/>
      </c>
    </row>
    <row r="48">
      <c r="A48" s="15" t="n"/>
      <c r="B48" s="15" t="n"/>
      <c r="C48" s="21">
        <f>IF($B48="","",IFERROR(VLOOKUP($B48,'Comptes clients'!$A$4:$K$103,2,FALSE),""))</f>
        <v/>
      </c>
      <c r="D48" s="22" t="n"/>
      <c r="E48" s="23">
        <f>IF($B48="","",IFERROR(VLOOKUP($B48,'Comptes clients'!$A$4:$K$103,11,FALSE),'Paramètres'!$B$7))</f>
        <v/>
      </c>
      <c r="F48" s="24">
        <f>IF(OR($D48="",$E48=""),"",IFERROR($D48+$E48,""))</f>
        <v/>
      </c>
      <c r="G48" s="16" t="n"/>
      <c r="H48" s="18" t="n"/>
      <c r="I48" s="25">
        <f>IF($A48="","",IFERROR('Paramètres'!$B$11,0))</f>
        <v/>
      </c>
      <c r="J48" s="19">
        <f>IF($H48="","",IFERROR($H48*$I48,0))</f>
        <v/>
      </c>
      <c r="K48" s="25">
        <f>IF($A48="","",IFERROR('Paramètres'!$B$12,0))</f>
        <v/>
      </c>
      <c r="L48" s="19">
        <f>IF($H48="","",IFERROR($H48*$K48,0))</f>
        <v/>
      </c>
      <c r="M48" s="19">
        <f>IF($H48="","",IFERROR($H48+$J48+$L48,0))</f>
        <v/>
      </c>
      <c r="N48" s="18" t="n"/>
      <c r="O48" s="19">
        <f>IF($A48="","",IFERROR(MAX(0,$M48-$N48),0))</f>
        <v/>
      </c>
      <c r="P48" s="22" t="n"/>
      <c r="Q48" s="15" t="n"/>
      <c r="R48" s="23">
        <f>IF(OR($A48="",$O48&lt;=0,$F48=""),"",IFERROR(MAX(0,'Paramètres'!$B$5-$F48),0))</f>
        <v/>
      </c>
      <c r="S48" s="26">
        <f>IF($A48="","",IFERROR(IF($O48&lt;=0,"Payée",IF('Paramètres'!$B$5&lt;=$F48,"À venir",IF($R48&lt;='Paramètres'!$B$18,"1 à 30 jours",IF($R48&lt;='Paramètres'!$B$19,"31 à 60 jours",IF($R48&lt;='Paramètres'!$B$20,"61 à 90 jours","Plus de 90 jours"))))),"À vérifier"))</f>
        <v/>
      </c>
      <c r="T48" s="22" t="n"/>
      <c r="U48" s="22" t="n"/>
      <c r="V48" s="15" t="n"/>
      <c r="W48" s="16" t="n"/>
      <c r="X48" s="15" t="n"/>
      <c r="Y48" s="16" t="n"/>
      <c r="Z48" s="26">
        <f>IF($A48="","",IFERROR(IF($N48&gt;$M48,"Paiement supérieur au total","OK"),"À vérifier"))</f>
        <v/>
      </c>
      <c r="AA48" s="26">
        <f>IF($A48="","",IFERROR(IF(COUNTIF($A$4:$A$103,$A48)&gt;1,"Doublon","OK"),"À vérifier"))</f>
        <v/>
      </c>
    </row>
    <row r="49">
      <c r="A49" s="15" t="n"/>
      <c r="B49" s="15" t="n"/>
      <c r="C49" s="27">
        <f>IF($B49="","",IFERROR(VLOOKUP($B49,'Comptes clients'!$A$4:$K$103,2,FALSE),""))</f>
        <v/>
      </c>
      <c r="D49" s="22" t="n"/>
      <c r="E49" s="28">
        <f>IF($B49="","",IFERROR(VLOOKUP($B49,'Comptes clients'!$A$4:$K$103,11,FALSE),'Paramètres'!$B$7))</f>
        <v/>
      </c>
      <c r="F49" s="29">
        <f>IF(OR($D49="",$E49=""),"",IFERROR($D49+$E49,""))</f>
        <v/>
      </c>
      <c r="G49" s="16" t="n"/>
      <c r="H49" s="18" t="n"/>
      <c r="I49" s="30">
        <f>IF($A49="","",IFERROR('Paramètres'!$B$11,0))</f>
        <v/>
      </c>
      <c r="J49" s="20">
        <f>IF($H49="","",IFERROR($H49*$I49,0))</f>
        <v/>
      </c>
      <c r="K49" s="30">
        <f>IF($A49="","",IFERROR('Paramètres'!$B$12,0))</f>
        <v/>
      </c>
      <c r="L49" s="20">
        <f>IF($H49="","",IFERROR($H49*$K49,0))</f>
        <v/>
      </c>
      <c r="M49" s="20">
        <f>IF($H49="","",IFERROR($H49+$J49+$L49,0))</f>
        <v/>
      </c>
      <c r="N49" s="18" t="n"/>
      <c r="O49" s="20">
        <f>IF($A49="","",IFERROR(MAX(0,$M49-$N49),0))</f>
        <v/>
      </c>
      <c r="P49" s="22" t="n"/>
      <c r="Q49" s="15" t="n"/>
      <c r="R49" s="28">
        <f>IF(OR($A49="",$O49&lt;=0,$F49=""),"",IFERROR(MAX(0,'Paramètres'!$B$5-$F49),0))</f>
        <v/>
      </c>
      <c r="S49" s="31">
        <f>IF($A49="","",IFERROR(IF($O49&lt;=0,"Payée",IF('Paramètres'!$B$5&lt;=$F49,"À venir",IF($R49&lt;='Paramètres'!$B$18,"1 à 30 jours",IF($R49&lt;='Paramètres'!$B$19,"31 à 60 jours",IF($R49&lt;='Paramètres'!$B$20,"61 à 90 jours","Plus de 90 jours"))))),"À vérifier"))</f>
        <v/>
      </c>
      <c r="T49" s="22" t="n"/>
      <c r="U49" s="22" t="n"/>
      <c r="V49" s="15" t="n"/>
      <c r="W49" s="16" t="n"/>
      <c r="X49" s="15" t="n"/>
      <c r="Y49" s="16" t="n"/>
      <c r="Z49" s="31">
        <f>IF($A49="","",IFERROR(IF($N49&gt;$M49,"Paiement supérieur au total","OK"),"À vérifier"))</f>
        <v/>
      </c>
      <c r="AA49" s="31">
        <f>IF($A49="","",IFERROR(IF(COUNTIF($A$4:$A$103,$A49)&gt;1,"Doublon","OK"),"À vérifier"))</f>
        <v/>
      </c>
    </row>
    <row r="50">
      <c r="A50" s="15" t="n"/>
      <c r="B50" s="15" t="n"/>
      <c r="C50" s="21">
        <f>IF($B50="","",IFERROR(VLOOKUP($B50,'Comptes clients'!$A$4:$K$103,2,FALSE),""))</f>
        <v/>
      </c>
      <c r="D50" s="22" t="n"/>
      <c r="E50" s="23">
        <f>IF($B50="","",IFERROR(VLOOKUP($B50,'Comptes clients'!$A$4:$K$103,11,FALSE),'Paramètres'!$B$7))</f>
        <v/>
      </c>
      <c r="F50" s="24">
        <f>IF(OR($D50="",$E50=""),"",IFERROR($D50+$E50,""))</f>
        <v/>
      </c>
      <c r="G50" s="16" t="n"/>
      <c r="H50" s="18" t="n"/>
      <c r="I50" s="25">
        <f>IF($A50="","",IFERROR('Paramètres'!$B$11,0))</f>
        <v/>
      </c>
      <c r="J50" s="19">
        <f>IF($H50="","",IFERROR($H50*$I50,0))</f>
        <v/>
      </c>
      <c r="K50" s="25">
        <f>IF($A50="","",IFERROR('Paramètres'!$B$12,0))</f>
        <v/>
      </c>
      <c r="L50" s="19">
        <f>IF($H50="","",IFERROR($H50*$K50,0))</f>
        <v/>
      </c>
      <c r="M50" s="19">
        <f>IF($H50="","",IFERROR($H50+$J50+$L50,0))</f>
        <v/>
      </c>
      <c r="N50" s="18" t="n"/>
      <c r="O50" s="19">
        <f>IF($A50="","",IFERROR(MAX(0,$M50-$N50),0))</f>
        <v/>
      </c>
      <c r="P50" s="22" t="n"/>
      <c r="Q50" s="15" t="n"/>
      <c r="R50" s="23">
        <f>IF(OR($A50="",$O50&lt;=0,$F50=""),"",IFERROR(MAX(0,'Paramètres'!$B$5-$F50),0))</f>
        <v/>
      </c>
      <c r="S50" s="26">
        <f>IF($A50="","",IFERROR(IF($O50&lt;=0,"Payée",IF('Paramètres'!$B$5&lt;=$F50,"À venir",IF($R50&lt;='Paramètres'!$B$18,"1 à 30 jours",IF($R50&lt;='Paramètres'!$B$19,"31 à 60 jours",IF($R50&lt;='Paramètres'!$B$20,"61 à 90 jours","Plus de 90 jours"))))),"À vérifier"))</f>
        <v/>
      </c>
      <c r="T50" s="22" t="n"/>
      <c r="U50" s="22" t="n"/>
      <c r="V50" s="15" t="n"/>
      <c r="W50" s="16" t="n"/>
      <c r="X50" s="15" t="n"/>
      <c r="Y50" s="16" t="n"/>
      <c r="Z50" s="26">
        <f>IF($A50="","",IFERROR(IF($N50&gt;$M50,"Paiement supérieur au total","OK"),"À vérifier"))</f>
        <v/>
      </c>
      <c r="AA50" s="26">
        <f>IF($A50="","",IFERROR(IF(COUNTIF($A$4:$A$103,$A50)&gt;1,"Doublon","OK"),"À vérifier"))</f>
        <v/>
      </c>
    </row>
    <row r="51">
      <c r="A51" s="15" t="n"/>
      <c r="B51" s="15" t="n"/>
      <c r="C51" s="27">
        <f>IF($B51="","",IFERROR(VLOOKUP($B51,'Comptes clients'!$A$4:$K$103,2,FALSE),""))</f>
        <v/>
      </c>
      <c r="D51" s="22" t="n"/>
      <c r="E51" s="28">
        <f>IF($B51="","",IFERROR(VLOOKUP($B51,'Comptes clients'!$A$4:$K$103,11,FALSE),'Paramètres'!$B$7))</f>
        <v/>
      </c>
      <c r="F51" s="29">
        <f>IF(OR($D51="",$E51=""),"",IFERROR($D51+$E51,""))</f>
        <v/>
      </c>
      <c r="G51" s="16" t="n"/>
      <c r="H51" s="18" t="n"/>
      <c r="I51" s="30">
        <f>IF($A51="","",IFERROR('Paramètres'!$B$11,0))</f>
        <v/>
      </c>
      <c r="J51" s="20">
        <f>IF($H51="","",IFERROR($H51*$I51,0))</f>
        <v/>
      </c>
      <c r="K51" s="30">
        <f>IF($A51="","",IFERROR('Paramètres'!$B$12,0))</f>
        <v/>
      </c>
      <c r="L51" s="20">
        <f>IF($H51="","",IFERROR($H51*$K51,0))</f>
        <v/>
      </c>
      <c r="M51" s="20">
        <f>IF($H51="","",IFERROR($H51+$J51+$L51,0))</f>
        <v/>
      </c>
      <c r="N51" s="18" t="n"/>
      <c r="O51" s="20">
        <f>IF($A51="","",IFERROR(MAX(0,$M51-$N51),0))</f>
        <v/>
      </c>
      <c r="P51" s="22" t="n"/>
      <c r="Q51" s="15" t="n"/>
      <c r="R51" s="28">
        <f>IF(OR($A51="",$O51&lt;=0,$F51=""),"",IFERROR(MAX(0,'Paramètres'!$B$5-$F51),0))</f>
        <v/>
      </c>
      <c r="S51" s="31">
        <f>IF($A51="","",IFERROR(IF($O51&lt;=0,"Payée",IF('Paramètres'!$B$5&lt;=$F51,"À venir",IF($R51&lt;='Paramètres'!$B$18,"1 à 30 jours",IF($R51&lt;='Paramètres'!$B$19,"31 à 60 jours",IF($R51&lt;='Paramètres'!$B$20,"61 à 90 jours","Plus de 90 jours"))))),"À vérifier"))</f>
        <v/>
      </c>
      <c r="T51" s="22" t="n"/>
      <c r="U51" s="22" t="n"/>
      <c r="V51" s="15" t="n"/>
      <c r="W51" s="16" t="n"/>
      <c r="X51" s="15" t="n"/>
      <c r="Y51" s="16" t="n"/>
      <c r="Z51" s="31">
        <f>IF($A51="","",IFERROR(IF($N51&gt;$M51,"Paiement supérieur au total","OK"),"À vérifier"))</f>
        <v/>
      </c>
      <c r="AA51" s="31">
        <f>IF($A51="","",IFERROR(IF(COUNTIF($A$4:$A$103,$A51)&gt;1,"Doublon","OK"),"À vérifier"))</f>
        <v/>
      </c>
    </row>
    <row r="52">
      <c r="A52" s="15" t="n"/>
      <c r="B52" s="15" t="n"/>
      <c r="C52" s="21">
        <f>IF($B52="","",IFERROR(VLOOKUP($B52,'Comptes clients'!$A$4:$K$103,2,FALSE),""))</f>
        <v/>
      </c>
      <c r="D52" s="22" t="n"/>
      <c r="E52" s="23">
        <f>IF($B52="","",IFERROR(VLOOKUP($B52,'Comptes clients'!$A$4:$K$103,11,FALSE),'Paramètres'!$B$7))</f>
        <v/>
      </c>
      <c r="F52" s="24">
        <f>IF(OR($D52="",$E52=""),"",IFERROR($D52+$E52,""))</f>
        <v/>
      </c>
      <c r="G52" s="16" t="n"/>
      <c r="H52" s="18" t="n"/>
      <c r="I52" s="25">
        <f>IF($A52="","",IFERROR('Paramètres'!$B$11,0))</f>
        <v/>
      </c>
      <c r="J52" s="19">
        <f>IF($H52="","",IFERROR($H52*$I52,0))</f>
        <v/>
      </c>
      <c r="K52" s="25">
        <f>IF($A52="","",IFERROR('Paramètres'!$B$12,0))</f>
        <v/>
      </c>
      <c r="L52" s="19">
        <f>IF($H52="","",IFERROR($H52*$K52,0))</f>
        <v/>
      </c>
      <c r="M52" s="19">
        <f>IF($H52="","",IFERROR($H52+$J52+$L52,0))</f>
        <v/>
      </c>
      <c r="N52" s="18" t="n"/>
      <c r="O52" s="19">
        <f>IF($A52="","",IFERROR(MAX(0,$M52-$N52),0))</f>
        <v/>
      </c>
      <c r="P52" s="22" t="n"/>
      <c r="Q52" s="15" t="n"/>
      <c r="R52" s="23">
        <f>IF(OR($A52="",$O52&lt;=0,$F52=""),"",IFERROR(MAX(0,'Paramètres'!$B$5-$F52),0))</f>
        <v/>
      </c>
      <c r="S52" s="26">
        <f>IF($A52="","",IFERROR(IF($O52&lt;=0,"Payée",IF('Paramètres'!$B$5&lt;=$F52,"À venir",IF($R52&lt;='Paramètres'!$B$18,"1 à 30 jours",IF($R52&lt;='Paramètres'!$B$19,"31 à 60 jours",IF($R52&lt;='Paramètres'!$B$20,"61 à 90 jours","Plus de 90 jours"))))),"À vérifier"))</f>
        <v/>
      </c>
      <c r="T52" s="22" t="n"/>
      <c r="U52" s="22" t="n"/>
      <c r="V52" s="15" t="n"/>
      <c r="W52" s="16" t="n"/>
      <c r="X52" s="15" t="n"/>
      <c r="Y52" s="16" t="n"/>
      <c r="Z52" s="26">
        <f>IF($A52="","",IFERROR(IF($N52&gt;$M52,"Paiement supérieur au total","OK"),"À vérifier"))</f>
        <v/>
      </c>
      <c r="AA52" s="26">
        <f>IF($A52="","",IFERROR(IF(COUNTIF($A$4:$A$103,$A52)&gt;1,"Doublon","OK"),"À vérifier"))</f>
        <v/>
      </c>
    </row>
    <row r="53">
      <c r="A53" s="15" t="n"/>
      <c r="B53" s="15" t="n"/>
      <c r="C53" s="27">
        <f>IF($B53="","",IFERROR(VLOOKUP($B53,'Comptes clients'!$A$4:$K$103,2,FALSE),""))</f>
        <v/>
      </c>
      <c r="D53" s="22" t="n"/>
      <c r="E53" s="28">
        <f>IF($B53="","",IFERROR(VLOOKUP($B53,'Comptes clients'!$A$4:$K$103,11,FALSE),'Paramètres'!$B$7))</f>
        <v/>
      </c>
      <c r="F53" s="29">
        <f>IF(OR($D53="",$E53=""),"",IFERROR($D53+$E53,""))</f>
        <v/>
      </c>
      <c r="G53" s="16" t="n"/>
      <c r="H53" s="18" t="n"/>
      <c r="I53" s="30">
        <f>IF($A53="","",IFERROR('Paramètres'!$B$11,0))</f>
        <v/>
      </c>
      <c r="J53" s="20">
        <f>IF($H53="","",IFERROR($H53*$I53,0))</f>
        <v/>
      </c>
      <c r="K53" s="30">
        <f>IF($A53="","",IFERROR('Paramètres'!$B$12,0))</f>
        <v/>
      </c>
      <c r="L53" s="20">
        <f>IF($H53="","",IFERROR($H53*$K53,0))</f>
        <v/>
      </c>
      <c r="M53" s="20">
        <f>IF($H53="","",IFERROR($H53+$J53+$L53,0))</f>
        <v/>
      </c>
      <c r="N53" s="18" t="n"/>
      <c r="O53" s="20">
        <f>IF($A53="","",IFERROR(MAX(0,$M53-$N53),0))</f>
        <v/>
      </c>
      <c r="P53" s="22" t="n"/>
      <c r="Q53" s="15" t="n"/>
      <c r="R53" s="28">
        <f>IF(OR($A53="",$O53&lt;=0,$F53=""),"",IFERROR(MAX(0,'Paramètres'!$B$5-$F53),0))</f>
        <v/>
      </c>
      <c r="S53" s="31">
        <f>IF($A53="","",IFERROR(IF($O53&lt;=0,"Payée",IF('Paramètres'!$B$5&lt;=$F53,"À venir",IF($R53&lt;='Paramètres'!$B$18,"1 à 30 jours",IF($R53&lt;='Paramètres'!$B$19,"31 à 60 jours",IF($R53&lt;='Paramètres'!$B$20,"61 à 90 jours","Plus de 90 jours"))))),"À vérifier"))</f>
        <v/>
      </c>
      <c r="T53" s="22" t="n"/>
      <c r="U53" s="22" t="n"/>
      <c r="V53" s="15" t="n"/>
      <c r="W53" s="16" t="n"/>
      <c r="X53" s="15" t="n"/>
      <c r="Y53" s="16" t="n"/>
      <c r="Z53" s="31">
        <f>IF($A53="","",IFERROR(IF($N53&gt;$M53,"Paiement supérieur au total","OK"),"À vérifier"))</f>
        <v/>
      </c>
      <c r="AA53" s="31">
        <f>IF($A53="","",IFERROR(IF(COUNTIF($A$4:$A$103,$A53)&gt;1,"Doublon","OK"),"À vérifier"))</f>
        <v/>
      </c>
    </row>
    <row r="54">
      <c r="A54" s="15" t="n"/>
      <c r="B54" s="15" t="n"/>
      <c r="C54" s="21">
        <f>IF($B54="","",IFERROR(VLOOKUP($B54,'Comptes clients'!$A$4:$K$103,2,FALSE),""))</f>
        <v/>
      </c>
      <c r="D54" s="22" t="n"/>
      <c r="E54" s="23">
        <f>IF($B54="","",IFERROR(VLOOKUP($B54,'Comptes clients'!$A$4:$K$103,11,FALSE),'Paramètres'!$B$7))</f>
        <v/>
      </c>
      <c r="F54" s="24">
        <f>IF(OR($D54="",$E54=""),"",IFERROR($D54+$E54,""))</f>
        <v/>
      </c>
      <c r="G54" s="16" t="n"/>
      <c r="H54" s="18" t="n"/>
      <c r="I54" s="25">
        <f>IF($A54="","",IFERROR('Paramètres'!$B$11,0))</f>
        <v/>
      </c>
      <c r="J54" s="19">
        <f>IF($H54="","",IFERROR($H54*$I54,0))</f>
        <v/>
      </c>
      <c r="K54" s="25">
        <f>IF($A54="","",IFERROR('Paramètres'!$B$12,0))</f>
        <v/>
      </c>
      <c r="L54" s="19">
        <f>IF($H54="","",IFERROR($H54*$K54,0))</f>
        <v/>
      </c>
      <c r="M54" s="19">
        <f>IF($H54="","",IFERROR($H54+$J54+$L54,0))</f>
        <v/>
      </c>
      <c r="N54" s="18" t="n"/>
      <c r="O54" s="19">
        <f>IF($A54="","",IFERROR(MAX(0,$M54-$N54),0))</f>
        <v/>
      </c>
      <c r="P54" s="22" t="n"/>
      <c r="Q54" s="15" t="n"/>
      <c r="R54" s="23">
        <f>IF(OR($A54="",$O54&lt;=0,$F54=""),"",IFERROR(MAX(0,'Paramètres'!$B$5-$F54),0))</f>
        <v/>
      </c>
      <c r="S54" s="26">
        <f>IF($A54="","",IFERROR(IF($O54&lt;=0,"Payée",IF('Paramètres'!$B$5&lt;=$F54,"À venir",IF($R54&lt;='Paramètres'!$B$18,"1 à 30 jours",IF($R54&lt;='Paramètres'!$B$19,"31 à 60 jours",IF($R54&lt;='Paramètres'!$B$20,"61 à 90 jours","Plus de 90 jours"))))),"À vérifier"))</f>
        <v/>
      </c>
      <c r="T54" s="22" t="n"/>
      <c r="U54" s="22" t="n"/>
      <c r="V54" s="15" t="n"/>
      <c r="W54" s="16" t="n"/>
      <c r="X54" s="15" t="n"/>
      <c r="Y54" s="16" t="n"/>
      <c r="Z54" s="26">
        <f>IF($A54="","",IFERROR(IF($N54&gt;$M54,"Paiement supérieur au total","OK"),"À vérifier"))</f>
        <v/>
      </c>
      <c r="AA54" s="26">
        <f>IF($A54="","",IFERROR(IF(COUNTIF($A$4:$A$103,$A54)&gt;1,"Doublon","OK"),"À vérifier"))</f>
        <v/>
      </c>
    </row>
    <row r="55">
      <c r="A55" s="15" t="n"/>
      <c r="B55" s="15" t="n"/>
      <c r="C55" s="27">
        <f>IF($B55="","",IFERROR(VLOOKUP($B55,'Comptes clients'!$A$4:$K$103,2,FALSE),""))</f>
        <v/>
      </c>
      <c r="D55" s="22" t="n"/>
      <c r="E55" s="28">
        <f>IF($B55="","",IFERROR(VLOOKUP($B55,'Comptes clients'!$A$4:$K$103,11,FALSE),'Paramètres'!$B$7))</f>
        <v/>
      </c>
      <c r="F55" s="29">
        <f>IF(OR($D55="",$E55=""),"",IFERROR($D55+$E55,""))</f>
        <v/>
      </c>
      <c r="G55" s="16" t="n"/>
      <c r="H55" s="18" t="n"/>
      <c r="I55" s="30">
        <f>IF($A55="","",IFERROR('Paramètres'!$B$11,0))</f>
        <v/>
      </c>
      <c r="J55" s="20">
        <f>IF($H55="","",IFERROR($H55*$I55,0))</f>
        <v/>
      </c>
      <c r="K55" s="30">
        <f>IF($A55="","",IFERROR('Paramètres'!$B$12,0))</f>
        <v/>
      </c>
      <c r="L55" s="20">
        <f>IF($H55="","",IFERROR($H55*$K55,0))</f>
        <v/>
      </c>
      <c r="M55" s="20">
        <f>IF($H55="","",IFERROR($H55+$J55+$L55,0))</f>
        <v/>
      </c>
      <c r="N55" s="18" t="n"/>
      <c r="O55" s="20">
        <f>IF($A55="","",IFERROR(MAX(0,$M55-$N55),0))</f>
        <v/>
      </c>
      <c r="P55" s="22" t="n"/>
      <c r="Q55" s="15" t="n"/>
      <c r="R55" s="28">
        <f>IF(OR($A55="",$O55&lt;=0,$F55=""),"",IFERROR(MAX(0,'Paramètres'!$B$5-$F55),0))</f>
        <v/>
      </c>
      <c r="S55" s="31">
        <f>IF($A55="","",IFERROR(IF($O55&lt;=0,"Payée",IF('Paramètres'!$B$5&lt;=$F55,"À venir",IF($R55&lt;='Paramètres'!$B$18,"1 à 30 jours",IF($R55&lt;='Paramètres'!$B$19,"31 à 60 jours",IF($R55&lt;='Paramètres'!$B$20,"61 à 90 jours","Plus de 90 jours"))))),"À vérifier"))</f>
        <v/>
      </c>
      <c r="T55" s="22" t="n"/>
      <c r="U55" s="22" t="n"/>
      <c r="V55" s="15" t="n"/>
      <c r="W55" s="16" t="n"/>
      <c r="X55" s="15" t="n"/>
      <c r="Y55" s="16" t="n"/>
      <c r="Z55" s="31">
        <f>IF($A55="","",IFERROR(IF($N55&gt;$M55,"Paiement supérieur au total","OK"),"À vérifier"))</f>
        <v/>
      </c>
      <c r="AA55" s="31">
        <f>IF($A55="","",IFERROR(IF(COUNTIF($A$4:$A$103,$A55)&gt;1,"Doublon","OK"),"À vérifier"))</f>
        <v/>
      </c>
    </row>
    <row r="56">
      <c r="A56" s="15" t="n"/>
      <c r="B56" s="15" t="n"/>
      <c r="C56" s="21">
        <f>IF($B56="","",IFERROR(VLOOKUP($B56,'Comptes clients'!$A$4:$K$103,2,FALSE),""))</f>
        <v/>
      </c>
      <c r="D56" s="22" t="n"/>
      <c r="E56" s="23">
        <f>IF($B56="","",IFERROR(VLOOKUP($B56,'Comptes clients'!$A$4:$K$103,11,FALSE),'Paramètres'!$B$7))</f>
        <v/>
      </c>
      <c r="F56" s="24">
        <f>IF(OR($D56="",$E56=""),"",IFERROR($D56+$E56,""))</f>
        <v/>
      </c>
      <c r="G56" s="16" t="n"/>
      <c r="H56" s="18" t="n"/>
      <c r="I56" s="25">
        <f>IF($A56="","",IFERROR('Paramètres'!$B$11,0))</f>
        <v/>
      </c>
      <c r="J56" s="19">
        <f>IF($H56="","",IFERROR($H56*$I56,0))</f>
        <v/>
      </c>
      <c r="K56" s="25">
        <f>IF($A56="","",IFERROR('Paramètres'!$B$12,0))</f>
        <v/>
      </c>
      <c r="L56" s="19">
        <f>IF($H56="","",IFERROR($H56*$K56,0))</f>
        <v/>
      </c>
      <c r="M56" s="19">
        <f>IF($H56="","",IFERROR($H56+$J56+$L56,0))</f>
        <v/>
      </c>
      <c r="N56" s="18" t="n"/>
      <c r="O56" s="19">
        <f>IF($A56="","",IFERROR(MAX(0,$M56-$N56),0))</f>
        <v/>
      </c>
      <c r="P56" s="22" t="n"/>
      <c r="Q56" s="15" t="n"/>
      <c r="R56" s="23">
        <f>IF(OR($A56="",$O56&lt;=0,$F56=""),"",IFERROR(MAX(0,'Paramètres'!$B$5-$F56),0))</f>
        <v/>
      </c>
      <c r="S56" s="26">
        <f>IF($A56="","",IFERROR(IF($O56&lt;=0,"Payée",IF('Paramètres'!$B$5&lt;=$F56,"À venir",IF($R56&lt;='Paramètres'!$B$18,"1 à 30 jours",IF($R56&lt;='Paramètres'!$B$19,"31 à 60 jours",IF($R56&lt;='Paramètres'!$B$20,"61 à 90 jours","Plus de 90 jours"))))),"À vérifier"))</f>
        <v/>
      </c>
      <c r="T56" s="22" t="n"/>
      <c r="U56" s="22" t="n"/>
      <c r="V56" s="15" t="n"/>
      <c r="W56" s="16" t="n"/>
      <c r="X56" s="15" t="n"/>
      <c r="Y56" s="16" t="n"/>
      <c r="Z56" s="26">
        <f>IF($A56="","",IFERROR(IF($N56&gt;$M56,"Paiement supérieur au total","OK"),"À vérifier"))</f>
        <v/>
      </c>
      <c r="AA56" s="26">
        <f>IF($A56="","",IFERROR(IF(COUNTIF($A$4:$A$103,$A56)&gt;1,"Doublon","OK"),"À vérifier"))</f>
        <v/>
      </c>
    </row>
    <row r="57">
      <c r="A57" s="15" t="n"/>
      <c r="B57" s="15" t="n"/>
      <c r="C57" s="27">
        <f>IF($B57="","",IFERROR(VLOOKUP($B57,'Comptes clients'!$A$4:$K$103,2,FALSE),""))</f>
        <v/>
      </c>
      <c r="D57" s="22" t="n"/>
      <c r="E57" s="28">
        <f>IF($B57="","",IFERROR(VLOOKUP($B57,'Comptes clients'!$A$4:$K$103,11,FALSE),'Paramètres'!$B$7))</f>
        <v/>
      </c>
      <c r="F57" s="29">
        <f>IF(OR($D57="",$E57=""),"",IFERROR($D57+$E57,""))</f>
        <v/>
      </c>
      <c r="G57" s="16" t="n"/>
      <c r="H57" s="18" t="n"/>
      <c r="I57" s="30">
        <f>IF($A57="","",IFERROR('Paramètres'!$B$11,0))</f>
        <v/>
      </c>
      <c r="J57" s="20">
        <f>IF($H57="","",IFERROR($H57*$I57,0))</f>
        <v/>
      </c>
      <c r="K57" s="30">
        <f>IF($A57="","",IFERROR('Paramètres'!$B$12,0))</f>
        <v/>
      </c>
      <c r="L57" s="20">
        <f>IF($H57="","",IFERROR($H57*$K57,0))</f>
        <v/>
      </c>
      <c r="M57" s="20">
        <f>IF($H57="","",IFERROR($H57+$J57+$L57,0))</f>
        <v/>
      </c>
      <c r="N57" s="18" t="n"/>
      <c r="O57" s="20">
        <f>IF($A57="","",IFERROR(MAX(0,$M57-$N57),0))</f>
        <v/>
      </c>
      <c r="P57" s="22" t="n"/>
      <c r="Q57" s="15" t="n"/>
      <c r="R57" s="28">
        <f>IF(OR($A57="",$O57&lt;=0,$F57=""),"",IFERROR(MAX(0,'Paramètres'!$B$5-$F57),0))</f>
        <v/>
      </c>
      <c r="S57" s="31">
        <f>IF($A57="","",IFERROR(IF($O57&lt;=0,"Payée",IF('Paramètres'!$B$5&lt;=$F57,"À venir",IF($R57&lt;='Paramètres'!$B$18,"1 à 30 jours",IF($R57&lt;='Paramètres'!$B$19,"31 à 60 jours",IF($R57&lt;='Paramètres'!$B$20,"61 à 90 jours","Plus de 90 jours"))))),"À vérifier"))</f>
        <v/>
      </c>
      <c r="T57" s="22" t="n"/>
      <c r="U57" s="22" t="n"/>
      <c r="V57" s="15" t="n"/>
      <c r="W57" s="16" t="n"/>
      <c r="X57" s="15" t="n"/>
      <c r="Y57" s="16" t="n"/>
      <c r="Z57" s="31">
        <f>IF($A57="","",IFERROR(IF($N57&gt;$M57,"Paiement supérieur au total","OK"),"À vérifier"))</f>
        <v/>
      </c>
      <c r="AA57" s="31">
        <f>IF($A57="","",IFERROR(IF(COUNTIF($A$4:$A$103,$A57)&gt;1,"Doublon","OK"),"À vérifier"))</f>
        <v/>
      </c>
    </row>
    <row r="58">
      <c r="A58" s="15" t="n"/>
      <c r="B58" s="15" t="n"/>
      <c r="C58" s="21">
        <f>IF($B58="","",IFERROR(VLOOKUP($B58,'Comptes clients'!$A$4:$K$103,2,FALSE),""))</f>
        <v/>
      </c>
      <c r="D58" s="22" t="n"/>
      <c r="E58" s="23">
        <f>IF($B58="","",IFERROR(VLOOKUP($B58,'Comptes clients'!$A$4:$K$103,11,FALSE),'Paramètres'!$B$7))</f>
        <v/>
      </c>
      <c r="F58" s="24">
        <f>IF(OR($D58="",$E58=""),"",IFERROR($D58+$E58,""))</f>
        <v/>
      </c>
      <c r="G58" s="16" t="n"/>
      <c r="H58" s="18" t="n"/>
      <c r="I58" s="25">
        <f>IF($A58="","",IFERROR('Paramètres'!$B$11,0))</f>
        <v/>
      </c>
      <c r="J58" s="19">
        <f>IF($H58="","",IFERROR($H58*$I58,0))</f>
        <v/>
      </c>
      <c r="K58" s="25">
        <f>IF($A58="","",IFERROR('Paramètres'!$B$12,0))</f>
        <v/>
      </c>
      <c r="L58" s="19">
        <f>IF($H58="","",IFERROR($H58*$K58,0))</f>
        <v/>
      </c>
      <c r="M58" s="19">
        <f>IF($H58="","",IFERROR($H58+$J58+$L58,0))</f>
        <v/>
      </c>
      <c r="N58" s="18" t="n"/>
      <c r="O58" s="19">
        <f>IF($A58="","",IFERROR(MAX(0,$M58-$N58),0))</f>
        <v/>
      </c>
      <c r="P58" s="22" t="n"/>
      <c r="Q58" s="15" t="n"/>
      <c r="R58" s="23">
        <f>IF(OR($A58="",$O58&lt;=0,$F58=""),"",IFERROR(MAX(0,'Paramètres'!$B$5-$F58),0))</f>
        <v/>
      </c>
      <c r="S58" s="26">
        <f>IF($A58="","",IFERROR(IF($O58&lt;=0,"Payée",IF('Paramètres'!$B$5&lt;=$F58,"À venir",IF($R58&lt;='Paramètres'!$B$18,"1 à 30 jours",IF($R58&lt;='Paramètres'!$B$19,"31 à 60 jours",IF($R58&lt;='Paramètres'!$B$20,"61 à 90 jours","Plus de 90 jours"))))),"À vérifier"))</f>
        <v/>
      </c>
      <c r="T58" s="22" t="n"/>
      <c r="U58" s="22" t="n"/>
      <c r="V58" s="15" t="n"/>
      <c r="W58" s="16" t="n"/>
      <c r="X58" s="15" t="n"/>
      <c r="Y58" s="16" t="n"/>
      <c r="Z58" s="26">
        <f>IF($A58="","",IFERROR(IF($N58&gt;$M58,"Paiement supérieur au total","OK"),"À vérifier"))</f>
        <v/>
      </c>
      <c r="AA58" s="26">
        <f>IF($A58="","",IFERROR(IF(COUNTIF($A$4:$A$103,$A58)&gt;1,"Doublon","OK"),"À vérifier"))</f>
        <v/>
      </c>
    </row>
    <row r="59">
      <c r="A59" s="15" t="n"/>
      <c r="B59" s="15" t="n"/>
      <c r="C59" s="27">
        <f>IF($B59="","",IFERROR(VLOOKUP($B59,'Comptes clients'!$A$4:$K$103,2,FALSE),""))</f>
        <v/>
      </c>
      <c r="D59" s="22" t="n"/>
      <c r="E59" s="28">
        <f>IF($B59="","",IFERROR(VLOOKUP($B59,'Comptes clients'!$A$4:$K$103,11,FALSE),'Paramètres'!$B$7))</f>
        <v/>
      </c>
      <c r="F59" s="29">
        <f>IF(OR($D59="",$E59=""),"",IFERROR($D59+$E59,""))</f>
        <v/>
      </c>
      <c r="G59" s="16" t="n"/>
      <c r="H59" s="18" t="n"/>
      <c r="I59" s="30">
        <f>IF($A59="","",IFERROR('Paramètres'!$B$11,0))</f>
        <v/>
      </c>
      <c r="J59" s="20">
        <f>IF($H59="","",IFERROR($H59*$I59,0))</f>
        <v/>
      </c>
      <c r="K59" s="30">
        <f>IF($A59="","",IFERROR('Paramètres'!$B$12,0))</f>
        <v/>
      </c>
      <c r="L59" s="20">
        <f>IF($H59="","",IFERROR($H59*$K59,0))</f>
        <v/>
      </c>
      <c r="M59" s="20">
        <f>IF($H59="","",IFERROR($H59+$J59+$L59,0))</f>
        <v/>
      </c>
      <c r="N59" s="18" t="n"/>
      <c r="O59" s="20">
        <f>IF($A59="","",IFERROR(MAX(0,$M59-$N59),0))</f>
        <v/>
      </c>
      <c r="P59" s="22" t="n"/>
      <c r="Q59" s="15" t="n"/>
      <c r="R59" s="28">
        <f>IF(OR($A59="",$O59&lt;=0,$F59=""),"",IFERROR(MAX(0,'Paramètres'!$B$5-$F59),0))</f>
        <v/>
      </c>
      <c r="S59" s="31">
        <f>IF($A59="","",IFERROR(IF($O59&lt;=0,"Payée",IF('Paramètres'!$B$5&lt;=$F59,"À venir",IF($R59&lt;='Paramètres'!$B$18,"1 à 30 jours",IF($R59&lt;='Paramètres'!$B$19,"31 à 60 jours",IF($R59&lt;='Paramètres'!$B$20,"61 à 90 jours","Plus de 90 jours"))))),"À vérifier"))</f>
        <v/>
      </c>
      <c r="T59" s="22" t="n"/>
      <c r="U59" s="22" t="n"/>
      <c r="V59" s="15" t="n"/>
      <c r="W59" s="16" t="n"/>
      <c r="X59" s="15" t="n"/>
      <c r="Y59" s="16" t="n"/>
      <c r="Z59" s="31">
        <f>IF($A59="","",IFERROR(IF($N59&gt;$M59,"Paiement supérieur au total","OK"),"À vérifier"))</f>
        <v/>
      </c>
      <c r="AA59" s="31">
        <f>IF($A59="","",IFERROR(IF(COUNTIF($A$4:$A$103,$A59)&gt;1,"Doublon","OK"),"À vérifier"))</f>
        <v/>
      </c>
    </row>
    <row r="60">
      <c r="A60" s="15" t="n"/>
      <c r="B60" s="15" t="n"/>
      <c r="C60" s="21">
        <f>IF($B60="","",IFERROR(VLOOKUP($B60,'Comptes clients'!$A$4:$K$103,2,FALSE),""))</f>
        <v/>
      </c>
      <c r="D60" s="22" t="n"/>
      <c r="E60" s="23">
        <f>IF($B60="","",IFERROR(VLOOKUP($B60,'Comptes clients'!$A$4:$K$103,11,FALSE),'Paramètres'!$B$7))</f>
        <v/>
      </c>
      <c r="F60" s="24">
        <f>IF(OR($D60="",$E60=""),"",IFERROR($D60+$E60,""))</f>
        <v/>
      </c>
      <c r="G60" s="16" t="n"/>
      <c r="H60" s="18" t="n"/>
      <c r="I60" s="25">
        <f>IF($A60="","",IFERROR('Paramètres'!$B$11,0))</f>
        <v/>
      </c>
      <c r="J60" s="19">
        <f>IF($H60="","",IFERROR($H60*$I60,0))</f>
        <v/>
      </c>
      <c r="K60" s="25">
        <f>IF($A60="","",IFERROR('Paramètres'!$B$12,0))</f>
        <v/>
      </c>
      <c r="L60" s="19">
        <f>IF($H60="","",IFERROR($H60*$K60,0))</f>
        <v/>
      </c>
      <c r="M60" s="19">
        <f>IF($H60="","",IFERROR($H60+$J60+$L60,0))</f>
        <v/>
      </c>
      <c r="N60" s="18" t="n"/>
      <c r="O60" s="19">
        <f>IF($A60="","",IFERROR(MAX(0,$M60-$N60),0))</f>
        <v/>
      </c>
      <c r="P60" s="22" t="n"/>
      <c r="Q60" s="15" t="n"/>
      <c r="R60" s="23">
        <f>IF(OR($A60="",$O60&lt;=0,$F60=""),"",IFERROR(MAX(0,'Paramètres'!$B$5-$F60),0))</f>
        <v/>
      </c>
      <c r="S60" s="26">
        <f>IF($A60="","",IFERROR(IF($O60&lt;=0,"Payée",IF('Paramètres'!$B$5&lt;=$F60,"À venir",IF($R60&lt;='Paramètres'!$B$18,"1 à 30 jours",IF($R60&lt;='Paramètres'!$B$19,"31 à 60 jours",IF($R60&lt;='Paramètres'!$B$20,"61 à 90 jours","Plus de 90 jours"))))),"À vérifier"))</f>
        <v/>
      </c>
      <c r="T60" s="22" t="n"/>
      <c r="U60" s="22" t="n"/>
      <c r="V60" s="15" t="n"/>
      <c r="W60" s="16" t="n"/>
      <c r="X60" s="15" t="n"/>
      <c r="Y60" s="16" t="n"/>
      <c r="Z60" s="26">
        <f>IF($A60="","",IFERROR(IF($N60&gt;$M60,"Paiement supérieur au total","OK"),"À vérifier"))</f>
        <v/>
      </c>
      <c r="AA60" s="26">
        <f>IF($A60="","",IFERROR(IF(COUNTIF($A$4:$A$103,$A60)&gt;1,"Doublon","OK"),"À vérifier"))</f>
        <v/>
      </c>
    </row>
    <row r="61">
      <c r="A61" s="15" t="n"/>
      <c r="B61" s="15" t="n"/>
      <c r="C61" s="27">
        <f>IF($B61="","",IFERROR(VLOOKUP($B61,'Comptes clients'!$A$4:$K$103,2,FALSE),""))</f>
        <v/>
      </c>
      <c r="D61" s="22" t="n"/>
      <c r="E61" s="28">
        <f>IF($B61="","",IFERROR(VLOOKUP($B61,'Comptes clients'!$A$4:$K$103,11,FALSE),'Paramètres'!$B$7))</f>
        <v/>
      </c>
      <c r="F61" s="29">
        <f>IF(OR($D61="",$E61=""),"",IFERROR($D61+$E61,""))</f>
        <v/>
      </c>
      <c r="G61" s="16" t="n"/>
      <c r="H61" s="18" t="n"/>
      <c r="I61" s="30">
        <f>IF($A61="","",IFERROR('Paramètres'!$B$11,0))</f>
        <v/>
      </c>
      <c r="J61" s="20">
        <f>IF($H61="","",IFERROR($H61*$I61,0))</f>
        <v/>
      </c>
      <c r="K61" s="30">
        <f>IF($A61="","",IFERROR('Paramètres'!$B$12,0))</f>
        <v/>
      </c>
      <c r="L61" s="20">
        <f>IF($H61="","",IFERROR($H61*$K61,0))</f>
        <v/>
      </c>
      <c r="M61" s="20">
        <f>IF($H61="","",IFERROR($H61+$J61+$L61,0))</f>
        <v/>
      </c>
      <c r="N61" s="18" t="n"/>
      <c r="O61" s="20">
        <f>IF($A61="","",IFERROR(MAX(0,$M61-$N61),0))</f>
        <v/>
      </c>
      <c r="P61" s="22" t="n"/>
      <c r="Q61" s="15" t="n"/>
      <c r="R61" s="28">
        <f>IF(OR($A61="",$O61&lt;=0,$F61=""),"",IFERROR(MAX(0,'Paramètres'!$B$5-$F61),0))</f>
        <v/>
      </c>
      <c r="S61" s="31">
        <f>IF($A61="","",IFERROR(IF($O61&lt;=0,"Payée",IF('Paramètres'!$B$5&lt;=$F61,"À venir",IF($R61&lt;='Paramètres'!$B$18,"1 à 30 jours",IF($R61&lt;='Paramètres'!$B$19,"31 à 60 jours",IF($R61&lt;='Paramètres'!$B$20,"61 à 90 jours","Plus de 90 jours"))))),"À vérifier"))</f>
        <v/>
      </c>
      <c r="T61" s="22" t="n"/>
      <c r="U61" s="22" t="n"/>
      <c r="V61" s="15" t="n"/>
      <c r="W61" s="16" t="n"/>
      <c r="X61" s="15" t="n"/>
      <c r="Y61" s="16" t="n"/>
      <c r="Z61" s="31">
        <f>IF($A61="","",IFERROR(IF($N61&gt;$M61,"Paiement supérieur au total","OK"),"À vérifier"))</f>
        <v/>
      </c>
      <c r="AA61" s="31">
        <f>IF($A61="","",IFERROR(IF(COUNTIF($A$4:$A$103,$A61)&gt;1,"Doublon","OK"),"À vérifier"))</f>
        <v/>
      </c>
    </row>
    <row r="62">
      <c r="A62" s="15" t="n"/>
      <c r="B62" s="15" t="n"/>
      <c r="C62" s="21">
        <f>IF($B62="","",IFERROR(VLOOKUP($B62,'Comptes clients'!$A$4:$K$103,2,FALSE),""))</f>
        <v/>
      </c>
      <c r="D62" s="22" t="n"/>
      <c r="E62" s="23">
        <f>IF($B62="","",IFERROR(VLOOKUP($B62,'Comptes clients'!$A$4:$K$103,11,FALSE),'Paramètres'!$B$7))</f>
        <v/>
      </c>
      <c r="F62" s="24">
        <f>IF(OR($D62="",$E62=""),"",IFERROR($D62+$E62,""))</f>
        <v/>
      </c>
      <c r="G62" s="16" t="n"/>
      <c r="H62" s="18" t="n"/>
      <c r="I62" s="25">
        <f>IF($A62="","",IFERROR('Paramètres'!$B$11,0))</f>
        <v/>
      </c>
      <c r="J62" s="19">
        <f>IF($H62="","",IFERROR($H62*$I62,0))</f>
        <v/>
      </c>
      <c r="K62" s="25">
        <f>IF($A62="","",IFERROR('Paramètres'!$B$12,0))</f>
        <v/>
      </c>
      <c r="L62" s="19">
        <f>IF($H62="","",IFERROR($H62*$K62,0))</f>
        <v/>
      </c>
      <c r="M62" s="19">
        <f>IF($H62="","",IFERROR($H62+$J62+$L62,0))</f>
        <v/>
      </c>
      <c r="N62" s="18" t="n"/>
      <c r="O62" s="19">
        <f>IF($A62="","",IFERROR(MAX(0,$M62-$N62),0))</f>
        <v/>
      </c>
      <c r="P62" s="22" t="n"/>
      <c r="Q62" s="15" t="n"/>
      <c r="R62" s="23">
        <f>IF(OR($A62="",$O62&lt;=0,$F62=""),"",IFERROR(MAX(0,'Paramètres'!$B$5-$F62),0))</f>
        <v/>
      </c>
      <c r="S62" s="26">
        <f>IF($A62="","",IFERROR(IF($O62&lt;=0,"Payée",IF('Paramètres'!$B$5&lt;=$F62,"À venir",IF($R62&lt;='Paramètres'!$B$18,"1 à 30 jours",IF($R62&lt;='Paramètres'!$B$19,"31 à 60 jours",IF($R62&lt;='Paramètres'!$B$20,"61 à 90 jours","Plus de 90 jours"))))),"À vérifier"))</f>
        <v/>
      </c>
      <c r="T62" s="22" t="n"/>
      <c r="U62" s="22" t="n"/>
      <c r="V62" s="15" t="n"/>
      <c r="W62" s="16" t="n"/>
      <c r="X62" s="15" t="n"/>
      <c r="Y62" s="16" t="n"/>
      <c r="Z62" s="26">
        <f>IF($A62="","",IFERROR(IF($N62&gt;$M62,"Paiement supérieur au total","OK"),"À vérifier"))</f>
        <v/>
      </c>
      <c r="AA62" s="26">
        <f>IF($A62="","",IFERROR(IF(COUNTIF($A$4:$A$103,$A62)&gt;1,"Doublon","OK"),"À vérifier"))</f>
        <v/>
      </c>
    </row>
    <row r="63">
      <c r="A63" s="15" t="n"/>
      <c r="B63" s="15" t="n"/>
      <c r="C63" s="27">
        <f>IF($B63="","",IFERROR(VLOOKUP($B63,'Comptes clients'!$A$4:$K$103,2,FALSE),""))</f>
        <v/>
      </c>
      <c r="D63" s="22" t="n"/>
      <c r="E63" s="28">
        <f>IF($B63="","",IFERROR(VLOOKUP($B63,'Comptes clients'!$A$4:$K$103,11,FALSE),'Paramètres'!$B$7))</f>
        <v/>
      </c>
      <c r="F63" s="29">
        <f>IF(OR($D63="",$E63=""),"",IFERROR($D63+$E63,""))</f>
        <v/>
      </c>
      <c r="G63" s="16" t="n"/>
      <c r="H63" s="18" t="n"/>
      <c r="I63" s="30">
        <f>IF($A63="","",IFERROR('Paramètres'!$B$11,0))</f>
        <v/>
      </c>
      <c r="J63" s="20">
        <f>IF($H63="","",IFERROR($H63*$I63,0))</f>
        <v/>
      </c>
      <c r="K63" s="30">
        <f>IF($A63="","",IFERROR('Paramètres'!$B$12,0))</f>
        <v/>
      </c>
      <c r="L63" s="20">
        <f>IF($H63="","",IFERROR($H63*$K63,0))</f>
        <v/>
      </c>
      <c r="M63" s="20">
        <f>IF($H63="","",IFERROR($H63+$J63+$L63,0))</f>
        <v/>
      </c>
      <c r="N63" s="18" t="n"/>
      <c r="O63" s="20">
        <f>IF($A63="","",IFERROR(MAX(0,$M63-$N63),0))</f>
        <v/>
      </c>
      <c r="P63" s="22" t="n"/>
      <c r="Q63" s="15" t="n"/>
      <c r="R63" s="28">
        <f>IF(OR($A63="",$O63&lt;=0,$F63=""),"",IFERROR(MAX(0,'Paramètres'!$B$5-$F63),0))</f>
        <v/>
      </c>
      <c r="S63" s="31">
        <f>IF($A63="","",IFERROR(IF($O63&lt;=0,"Payée",IF('Paramètres'!$B$5&lt;=$F63,"À venir",IF($R63&lt;='Paramètres'!$B$18,"1 à 30 jours",IF($R63&lt;='Paramètres'!$B$19,"31 à 60 jours",IF($R63&lt;='Paramètres'!$B$20,"61 à 90 jours","Plus de 90 jours"))))),"À vérifier"))</f>
        <v/>
      </c>
      <c r="T63" s="22" t="n"/>
      <c r="U63" s="22" t="n"/>
      <c r="V63" s="15" t="n"/>
      <c r="W63" s="16" t="n"/>
      <c r="X63" s="15" t="n"/>
      <c r="Y63" s="16" t="n"/>
      <c r="Z63" s="31">
        <f>IF($A63="","",IFERROR(IF($N63&gt;$M63,"Paiement supérieur au total","OK"),"À vérifier"))</f>
        <v/>
      </c>
      <c r="AA63" s="31">
        <f>IF($A63="","",IFERROR(IF(COUNTIF($A$4:$A$103,$A63)&gt;1,"Doublon","OK"),"À vérifier"))</f>
        <v/>
      </c>
    </row>
    <row r="64">
      <c r="A64" s="15" t="n"/>
      <c r="B64" s="15" t="n"/>
      <c r="C64" s="21">
        <f>IF($B64="","",IFERROR(VLOOKUP($B64,'Comptes clients'!$A$4:$K$103,2,FALSE),""))</f>
        <v/>
      </c>
      <c r="D64" s="22" t="n"/>
      <c r="E64" s="23">
        <f>IF($B64="","",IFERROR(VLOOKUP($B64,'Comptes clients'!$A$4:$K$103,11,FALSE),'Paramètres'!$B$7))</f>
        <v/>
      </c>
      <c r="F64" s="24">
        <f>IF(OR($D64="",$E64=""),"",IFERROR($D64+$E64,""))</f>
        <v/>
      </c>
      <c r="G64" s="16" t="n"/>
      <c r="H64" s="18" t="n"/>
      <c r="I64" s="25">
        <f>IF($A64="","",IFERROR('Paramètres'!$B$11,0))</f>
        <v/>
      </c>
      <c r="J64" s="19">
        <f>IF($H64="","",IFERROR($H64*$I64,0))</f>
        <v/>
      </c>
      <c r="K64" s="25">
        <f>IF($A64="","",IFERROR('Paramètres'!$B$12,0))</f>
        <v/>
      </c>
      <c r="L64" s="19">
        <f>IF($H64="","",IFERROR($H64*$K64,0))</f>
        <v/>
      </c>
      <c r="M64" s="19">
        <f>IF($H64="","",IFERROR($H64+$J64+$L64,0))</f>
        <v/>
      </c>
      <c r="N64" s="18" t="n"/>
      <c r="O64" s="19">
        <f>IF($A64="","",IFERROR(MAX(0,$M64-$N64),0))</f>
        <v/>
      </c>
      <c r="P64" s="22" t="n"/>
      <c r="Q64" s="15" t="n"/>
      <c r="R64" s="23">
        <f>IF(OR($A64="",$O64&lt;=0,$F64=""),"",IFERROR(MAX(0,'Paramètres'!$B$5-$F64),0))</f>
        <v/>
      </c>
      <c r="S64" s="26">
        <f>IF($A64="","",IFERROR(IF($O64&lt;=0,"Payée",IF('Paramètres'!$B$5&lt;=$F64,"À venir",IF($R64&lt;='Paramètres'!$B$18,"1 à 30 jours",IF($R64&lt;='Paramètres'!$B$19,"31 à 60 jours",IF($R64&lt;='Paramètres'!$B$20,"61 à 90 jours","Plus de 90 jours"))))),"À vérifier"))</f>
        <v/>
      </c>
      <c r="T64" s="22" t="n"/>
      <c r="U64" s="22" t="n"/>
      <c r="V64" s="15" t="n"/>
      <c r="W64" s="16" t="n"/>
      <c r="X64" s="15" t="n"/>
      <c r="Y64" s="16" t="n"/>
      <c r="Z64" s="26">
        <f>IF($A64="","",IFERROR(IF($N64&gt;$M64,"Paiement supérieur au total","OK"),"À vérifier"))</f>
        <v/>
      </c>
      <c r="AA64" s="26">
        <f>IF($A64="","",IFERROR(IF(COUNTIF($A$4:$A$103,$A64)&gt;1,"Doublon","OK"),"À vérifier"))</f>
        <v/>
      </c>
    </row>
    <row r="65">
      <c r="A65" s="15" t="n"/>
      <c r="B65" s="15" t="n"/>
      <c r="C65" s="27">
        <f>IF($B65="","",IFERROR(VLOOKUP($B65,'Comptes clients'!$A$4:$K$103,2,FALSE),""))</f>
        <v/>
      </c>
      <c r="D65" s="22" t="n"/>
      <c r="E65" s="28">
        <f>IF($B65="","",IFERROR(VLOOKUP($B65,'Comptes clients'!$A$4:$K$103,11,FALSE),'Paramètres'!$B$7))</f>
        <v/>
      </c>
      <c r="F65" s="29">
        <f>IF(OR($D65="",$E65=""),"",IFERROR($D65+$E65,""))</f>
        <v/>
      </c>
      <c r="G65" s="16" t="n"/>
      <c r="H65" s="18" t="n"/>
      <c r="I65" s="30">
        <f>IF($A65="","",IFERROR('Paramètres'!$B$11,0))</f>
        <v/>
      </c>
      <c r="J65" s="20">
        <f>IF($H65="","",IFERROR($H65*$I65,0))</f>
        <v/>
      </c>
      <c r="K65" s="30">
        <f>IF($A65="","",IFERROR('Paramètres'!$B$12,0))</f>
        <v/>
      </c>
      <c r="L65" s="20">
        <f>IF($H65="","",IFERROR($H65*$K65,0))</f>
        <v/>
      </c>
      <c r="M65" s="20">
        <f>IF($H65="","",IFERROR($H65+$J65+$L65,0))</f>
        <v/>
      </c>
      <c r="N65" s="18" t="n"/>
      <c r="O65" s="20">
        <f>IF($A65="","",IFERROR(MAX(0,$M65-$N65),0))</f>
        <v/>
      </c>
      <c r="P65" s="22" t="n"/>
      <c r="Q65" s="15" t="n"/>
      <c r="R65" s="28">
        <f>IF(OR($A65="",$O65&lt;=0,$F65=""),"",IFERROR(MAX(0,'Paramètres'!$B$5-$F65),0))</f>
        <v/>
      </c>
      <c r="S65" s="31">
        <f>IF($A65="","",IFERROR(IF($O65&lt;=0,"Payée",IF('Paramètres'!$B$5&lt;=$F65,"À venir",IF($R65&lt;='Paramètres'!$B$18,"1 à 30 jours",IF($R65&lt;='Paramètres'!$B$19,"31 à 60 jours",IF($R65&lt;='Paramètres'!$B$20,"61 à 90 jours","Plus de 90 jours"))))),"À vérifier"))</f>
        <v/>
      </c>
      <c r="T65" s="22" t="n"/>
      <c r="U65" s="22" t="n"/>
      <c r="V65" s="15" t="n"/>
      <c r="W65" s="16" t="n"/>
      <c r="X65" s="15" t="n"/>
      <c r="Y65" s="16" t="n"/>
      <c r="Z65" s="31">
        <f>IF($A65="","",IFERROR(IF($N65&gt;$M65,"Paiement supérieur au total","OK"),"À vérifier"))</f>
        <v/>
      </c>
      <c r="AA65" s="31">
        <f>IF($A65="","",IFERROR(IF(COUNTIF($A$4:$A$103,$A65)&gt;1,"Doublon","OK"),"À vérifier"))</f>
        <v/>
      </c>
    </row>
    <row r="66">
      <c r="A66" s="15" t="n"/>
      <c r="B66" s="15" t="n"/>
      <c r="C66" s="21">
        <f>IF($B66="","",IFERROR(VLOOKUP($B66,'Comptes clients'!$A$4:$K$103,2,FALSE),""))</f>
        <v/>
      </c>
      <c r="D66" s="22" t="n"/>
      <c r="E66" s="23">
        <f>IF($B66="","",IFERROR(VLOOKUP($B66,'Comptes clients'!$A$4:$K$103,11,FALSE),'Paramètres'!$B$7))</f>
        <v/>
      </c>
      <c r="F66" s="24">
        <f>IF(OR($D66="",$E66=""),"",IFERROR($D66+$E66,""))</f>
        <v/>
      </c>
      <c r="G66" s="16" t="n"/>
      <c r="H66" s="18" t="n"/>
      <c r="I66" s="25">
        <f>IF($A66="","",IFERROR('Paramètres'!$B$11,0))</f>
        <v/>
      </c>
      <c r="J66" s="19">
        <f>IF($H66="","",IFERROR($H66*$I66,0))</f>
        <v/>
      </c>
      <c r="K66" s="25">
        <f>IF($A66="","",IFERROR('Paramètres'!$B$12,0))</f>
        <v/>
      </c>
      <c r="L66" s="19">
        <f>IF($H66="","",IFERROR($H66*$K66,0))</f>
        <v/>
      </c>
      <c r="M66" s="19">
        <f>IF($H66="","",IFERROR($H66+$J66+$L66,0))</f>
        <v/>
      </c>
      <c r="N66" s="18" t="n"/>
      <c r="O66" s="19">
        <f>IF($A66="","",IFERROR(MAX(0,$M66-$N66),0))</f>
        <v/>
      </c>
      <c r="P66" s="22" t="n"/>
      <c r="Q66" s="15" t="n"/>
      <c r="R66" s="23">
        <f>IF(OR($A66="",$O66&lt;=0,$F66=""),"",IFERROR(MAX(0,'Paramètres'!$B$5-$F66),0))</f>
        <v/>
      </c>
      <c r="S66" s="26">
        <f>IF($A66="","",IFERROR(IF($O66&lt;=0,"Payée",IF('Paramètres'!$B$5&lt;=$F66,"À venir",IF($R66&lt;='Paramètres'!$B$18,"1 à 30 jours",IF($R66&lt;='Paramètres'!$B$19,"31 à 60 jours",IF($R66&lt;='Paramètres'!$B$20,"61 à 90 jours","Plus de 90 jours"))))),"À vérifier"))</f>
        <v/>
      </c>
      <c r="T66" s="22" t="n"/>
      <c r="U66" s="22" t="n"/>
      <c r="V66" s="15" t="n"/>
      <c r="W66" s="16" t="n"/>
      <c r="X66" s="15" t="n"/>
      <c r="Y66" s="16" t="n"/>
      <c r="Z66" s="26">
        <f>IF($A66="","",IFERROR(IF($N66&gt;$M66,"Paiement supérieur au total","OK"),"À vérifier"))</f>
        <v/>
      </c>
      <c r="AA66" s="26">
        <f>IF($A66="","",IFERROR(IF(COUNTIF($A$4:$A$103,$A66)&gt;1,"Doublon","OK"),"À vérifier"))</f>
        <v/>
      </c>
    </row>
    <row r="67">
      <c r="A67" s="15" t="n"/>
      <c r="B67" s="15" t="n"/>
      <c r="C67" s="27">
        <f>IF($B67="","",IFERROR(VLOOKUP($B67,'Comptes clients'!$A$4:$K$103,2,FALSE),""))</f>
        <v/>
      </c>
      <c r="D67" s="22" t="n"/>
      <c r="E67" s="28">
        <f>IF($B67="","",IFERROR(VLOOKUP($B67,'Comptes clients'!$A$4:$K$103,11,FALSE),'Paramètres'!$B$7))</f>
        <v/>
      </c>
      <c r="F67" s="29">
        <f>IF(OR($D67="",$E67=""),"",IFERROR($D67+$E67,""))</f>
        <v/>
      </c>
      <c r="G67" s="16" t="n"/>
      <c r="H67" s="18" t="n"/>
      <c r="I67" s="30">
        <f>IF($A67="","",IFERROR('Paramètres'!$B$11,0))</f>
        <v/>
      </c>
      <c r="J67" s="20">
        <f>IF($H67="","",IFERROR($H67*$I67,0))</f>
        <v/>
      </c>
      <c r="K67" s="30">
        <f>IF($A67="","",IFERROR('Paramètres'!$B$12,0))</f>
        <v/>
      </c>
      <c r="L67" s="20">
        <f>IF($H67="","",IFERROR($H67*$K67,0))</f>
        <v/>
      </c>
      <c r="M67" s="20">
        <f>IF($H67="","",IFERROR($H67+$J67+$L67,0))</f>
        <v/>
      </c>
      <c r="N67" s="18" t="n"/>
      <c r="O67" s="20">
        <f>IF($A67="","",IFERROR(MAX(0,$M67-$N67),0))</f>
        <v/>
      </c>
      <c r="P67" s="22" t="n"/>
      <c r="Q67" s="15" t="n"/>
      <c r="R67" s="28">
        <f>IF(OR($A67="",$O67&lt;=0,$F67=""),"",IFERROR(MAX(0,'Paramètres'!$B$5-$F67),0))</f>
        <v/>
      </c>
      <c r="S67" s="31">
        <f>IF($A67="","",IFERROR(IF($O67&lt;=0,"Payée",IF('Paramètres'!$B$5&lt;=$F67,"À venir",IF($R67&lt;='Paramètres'!$B$18,"1 à 30 jours",IF($R67&lt;='Paramètres'!$B$19,"31 à 60 jours",IF($R67&lt;='Paramètres'!$B$20,"61 à 90 jours","Plus de 90 jours"))))),"À vérifier"))</f>
        <v/>
      </c>
      <c r="T67" s="22" t="n"/>
      <c r="U67" s="22" t="n"/>
      <c r="V67" s="15" t="n"/>
      <c r="W67" s="16" t="n"/>
      <c r="X67" s="15" t="n"/>
      <c r="Y67" s="16" t="n"/>
      <c r="Z67" s="31">
        <f>IF($A67="","",IFERROR(IF($N67&gt;$M67,"Paiement supérieur au total","OK"),"À vérifier"))</f>
        <v/>
      </c>
      <c r="AA67" s="31">
        <f>IF($A67="","",IFERROR(IF(COUNTIF($A$4:$A$103,$A67)&gt;1,"Doublon","OK"),"À vérifier"))</f>
        <v/>
      </c>
    </row>
    <row r="68">
      <c r="A68" s="15" t="n"/>
      <c r="B68" s="15" t="n"/>
      <c r="C68" s="21">
        <f>IF($B68="","",IFERROR(VLOOKUP($B68,'Comptes clients'!$A$4:$K$103,2,FALSE),""))</f>
        <v/>
      </c>
      <c r="D68" s="22" t="n"/>
      <c r="E68" s="23">
        <f>IF($B68="","",IFERROR(VLOOKUP($B68,'Comptes clients'!$A$4:$K$103,11,FALSE),'Paramètres'!$B$7))</f>
        <v/>
      </c>
      <c r="F68" s="24">
        <f>IF(OR($D68="",$E68=""),"",IFERROR($D68+$E68,""))</f>
        <v/>
      </c>
      <c r="G68" s="16" t="n"/>
      <c r="H68" s="18" t="n"/>
      <c r="I68" s="25">
        <f>IF($A68="","",IFERROR('Paramètres'!$B$11,0))</f>
        <v/>
      </c>
      <c r="J68" s="19">
        <f>IF($H68="","",IFERROR($H68*$I68,0))</f>
        <v/>
      </c>
      <c r="K68" s="25">
        <f>IF($A68="","",IFERROR('Paramètres'!$B$12,0))</f>
        <v/>
      </c>
      <c r="L68" s="19">
        <f>IF($H68="","",IFERROR($H68*$K68,0))</f>
        <v/>
      </c>
      <c r="M68" s="19">
        <f>IF($H68="","",IFERROR($H68+$J68+$L68,0))</f>
        <v/>
      </c>
      <c r="N68" s="18" t="n"/>
      <c r="O68" s="19">
        <f>IF($A68="","",IFERROR(MAX(0,$M68-$N68),0))</f>
        <v/>
      </c>
      <c r="P68" s="22" t="n"/>
      <c r="Q68" s="15" t="n"/>
      <c r="R68" s="23">
        <f>IF(OR($A68="",$O68&lt;=0,$F68=""),"",IFERROR(MAX(0,'Paramètres'!$B$5-$F68),0))</f>
        <v/>
      </c>
      <c r="S68" s="26">
        <f>IF($A68="","",IFERROR(IF($O68&lt;=0,"Payée",IF('Paramètres'!$B$5&lt;=$F68,"À venir",IF($R68&lt;='Paramètres'!$B$18,"1 à 30 jours",IF($R68&lt;='Paramètres'!$B$19,"31 à 60 jours",IF($R68&lt;='Paramètres'!$B$20,"61 à 90 jours","Plus de 90 jours"))))),"À vérifier"))</f>
        <v/>
      </c>
      <c r="T68" s="22" t="n"/>
      <c r="U68" s="22" t="n"/>
      <c r="V68" s="15" t="n"/>
      <c r="W68" s="16" t="n"/>
      <c r="X68" s="15" t="n"/>
      <c r="Y68" s="16" t="n"/>
      <c r="Z68" s="26">
        <f>IF($A68="","",IFERROR(IF($N68&gt;$M68,"Paiement supérieur au total","OK"),"À vérifier"))</f>
        <v/>
      </c>
      <c r="AA68" s="26">
        <f>IF($A68="","",IFERROR(IF(COUNTIF($A$4:$A$103,$A68)&gt;1,"Doublon","OK"),"À vérifier"))</f>
        <v/>
      </c>
    </row>
    <row r="69">
      <c r="A69" s="15" t="n"/>
      <c r="B69" s="15" t="n"/>
      <c r="C69" s="27">
        <f>IF($B69="","",IFERROR(VLOOKUP($B69,'Comptes clients'!$A$4:$K$103,2,FALSE),""))</f>
        <v/>
      </c>
      <c r="D69" s="22" t="n"/>
      <c r="E69" s="28">
        <f>IF($B69="","",IFERROR(VLOOKUP($B69,'Comptes clients'!$A$4:$K$103,11,FALSE),'Paramètres'!$B$7))</f>
        <v/>
      </c>
      <c r="F69" s="29">
        <f>IF(OR($D69="",$E69=""),"",IFERROR($D69+$E69,""))</f>
        <v/>
      </c>
      <c r="G69" s="16" t="n"/>
      <c r="H69" s="18" t="n"/>
      <c r="I69" s="30">
        <f>IF($A69="","",IFERROR('Paramètres'!$B$11,0))</f>
        <v/>
      </c>
      <c r="J69" s="20">
        <f>IF($H69="","",IFERROR($H69*$I69,0))</f>
        <v/>
      </c>
      <c r="K69" s="30">
        <f>IF($A69="","",IFERROR('Paramètres'!$B$12,0))</f>
        <v/>
      </c>
      <c r="L69" s="20">
        <f>IF($H69="","",IFERROR($H69*$K69,0))</f>
        <v/>
      </c>
      <c r="M69" s="20">
        <f>IF($H69="","",IFERROR($H69+$J69+$L69,0))</f>
        <v/>
      </c>
      <c r="N69" s="18" t="n"/>
      <c r="O69" s="20">
        <f>IF($A69="","",IFERROR(MAX(0,$M69-$N69),0))</f>
        <v/>
      </c>
      <c r="P69" s="22" t="n"/>
      <c r="Q69" s="15" t="n"/>
      <c r="R69" s="28">
        <f>IF(OR($A69="",$O69&lt;=0,$F69=""),"",IFERROR(MAX(0,'Paramètres'!$B$5-$F69),0))</f>
        <v/>
      </c>
      <c r="S69" s="31">
        <f>IF($A69="","",IFERROR(IF($O69&lt;=0,"Payée",IF('Paramètres'!$B$5&lt;=$F69,"À venir",IF($R69&lt;='Paramètres'!$B$18,"1 à 30 jours",IF($R69&lt;='Paramètres'!$B$19,"31 à 60 jours",IF($R69&lt;='Paramètres'!$B$20,"61 à 90 jours","Plus de 90 jours"))))),"À vérifier"))</f>
        <v/>
      </c>
      <c r="T69" s="22" t="n"/>
      <c r="U69" s="22" t="n"/>
      <c r="V69" s="15" t="n"/>
      <c r="W69" s="16" t="n"/>
      <c r="X69" s="15" t="n"/>
      <c r="Y69" s="16" t="n"/>
      <c r="Z69" s="31">
        <f>IF($A69="","",IFERROR(IF($N69&gt;$M69,"Paiement supérieur au total","OK"),"À vérifier"))</f>
        <v/>
      </c>
      <c r="AA69" s="31">
        <f>IF($A69="","",IFERROR(IF(COUNTIF($A$4:$A$103,$A69)&gt;1,"Doublon","OK"),"À vérifier"))</f>
        <v/>
      </c>
    </row>
    <row r="70">
      <c r="A70" s="15" t="n"/>
      <c r="B70" s="15" t="n"/>
      <c r="C70" s="21">
        <f>IF($B70="","",IFERROR(VLOOKUP($B70,'Comptes clients'!$A$4:$K$103,2,FALSE),""))</f>
        <v/>
      </c>
      <c r="D70" s="22" t="n"/>
      <c r="E70" s="23">
        <f>IF($B70="","",IFERROR(VLOOKUP($B70,'Comptes clients'!$A$4:$K$103,11,FALSE),'Paramètres'!$B$7))</f>
        <v/>
      </c>
      <c r="F70" s="24">
        <f>IF(OR($D70="",$E70=""),"",IFERROR($D70+$E70,""))</f>
        <v/>
      </c>
      <c r="G70" s="16" t="n"/>
      <c r="H70" s="18" t="n"/>
      <c r="I70" s="25">
        <f>IF($A70="","",IFERROR('Paramètres'!$B$11,0))</f>
        <v/>
      </c>
      <c r="J70" s="19">
        <f>IF($H70="","",IFERROR($H70*$I70,0))</f>
        <v/>
      </c>
      <c r="K70" s="25">
        <f>IF($A70="","",IFERROR('Paramètres'!$B$12,0))</f>
        <v/>
      </c>
      <c r="L70" s="19">
        <f>IF($H70="","",IFERROR($H70*$K70,0))</f>
        <v/>
      </c>
      <c r="M70" s="19">
        <f>IF($H70="","",IFERROR($H70+$J70+$L70,0))</f>
        <v/>
      </c>
      <c r="N70" s="18" t="n"/>
      <c r="O70" s="19">
        <f>IF($A70="","",IFERROR(MAX(0,$M70-$N70),0))</f>
        <v/>
      </c>
      <c r="P70" s="22" t="n"/>
      <c r="Q70" s="15" t="n"/>
      <c r="R70" s="23">
        <f>IF(OR($A70="",$O70&lt;=0,$F70=""),"",IFERROR(MAX(0,'Paramètres'!$B$5-$F70),0))</f>
        <v/>
      </c>
      <c r="S70" s="26">
        <f>IF($A70="","",IFERROR(IF($O70&lt;=0,"Payée",IF('Paramètres'!$B$5&lt;=$F70,"À venir",IF($R70&lt;='Paramètres'!$B$18,"1 à 30 jours",IF($R70&lt;='Paramètres'!$B$19,"31 à 60 jours",IF($R70&lt;='Paramètres'!$B$20,"61 à 90 jours","Plus de 90 jours"))))),"À vérifier"))</f>
        <v/>
      </c>
      <c r="T70" s="22" t="n"/>
      <c r="U70" s="22" t="n"/>
      <c r="V70" s="15" t="n"/>
      <c r="W70" s="16" t="n"/>
      <c r="X70" s="15" t="n"/>
      <c r="Y70" s="16" t="n"/>
      <c r="Z70" s="26">
        <f>IF($A70="","",IFERROR(IF($N70&gt;$M70,"Paiement supérieur au total","OK"),"À vérifier"))</f>
        <v/>
      </c>
      <c r="AA70" s="26">
        <f>IF($A70="","",IFERROR(IF(COUNTIF($A$4:$A$103,$A70)&gt;1,"Doublon","OK"),"À vérifier"))</f>
        <v/>
      </c>
    </row>
    <row r="71">
      <c r="A71" s="15" t="n"/>
      <c r="B71" s="15" t="n"/>
      <c r="C71" s="27">
        <f>IF($B71="","",IFERROR(VLOOKUP($B71,'Comptes clients'!$A$4:$K$103,2,FALSE),""))</f>
        <v/>
      </c>
      <c r="D71" s="22" t="n"/>
      <c r="E71" s="28">
        <f>IF($B71="","",IFERROR(VLOOKUP($B71,'Comptes clients'!$A$4:$K$103,11,FALSE),'Paramètres'!$B$7))</f>
        <v/>
      </c>
      <c r="F71" s="29">
        <f>IF(OR($D71="",$E71=""),"",IFERROR($D71+$E71,""))</f>
        <v/>
      </c>
      <c r="G71" s="16" t="n"/>
      <c r="H71" s="18" t="n"/>
      <c r="I71" s="30">
        <f>IF($A71="","",IFERROR('Paramètres'!$B$11,0))</f>
        <v/>
      </c>
      <c r="J71" s="20">
        <f>IF($H71="","",IFERROR($H71*$I71,0))</f>
        <v/>
      </c>
      <c r="K71" s="30">
        <f>IF($A71="","",IFERROR('Paramètres'!$B$12,0))</f>
        <v/>
      </c>
      <c r="L71" s="20">
        <f>IF($H71="","",IFERROR($H71*$K71,0))</f>
        <v/>
      </c>
      <c r="M71" s="20">
        <f>IF($H71="","",IFERROR($H71+$J71+$L71,0))</f>
        <v/>
      </c>
      <c r="N71" s="18" t="n"/>
      <c r="O71" s="20">
        <f>IF($A71="","",IFERROR(MAX(0,$M71-$N71),0))</f>
        <v/>
      </c>
      <c r="P71" s="22" t="n"/>
      <c r="Q71" s="15" t="n"/>
      <c r="R71" s="28">
        <f>IF(OR($A71="",$O71&lt;=0,$F71=""),"",IFERROR(MAX(0,'Paramètres'!$B$5-$F71),0))</f>
        <v/>
      </c>
      <c r="S71" s="31">
        <f>IF($A71="","",IFERROR(IF($O71&lt;=0,"Payée",IF('Paramètres'!$B$5&lt;=$F71,"À venir",IF($R71&lt;='Paramètres'!$B$18,"1 à 30 jours",IF($R71&lt;='Paramètres'!$B$19,"31 à 60 jours",IF($R71&lt;='Paramètres'!$B$20,"61 à 90 jours","Plus de 90 jours"))))),"À vérifier"))</f>
        <v/>
      </c>
      <c r="T71" s="22" t="n"/>
      <c r="U71" s="22" t="n"/>
      <c r="V71" s="15" t="n"/>
      <c r="W71" s="16" t="n"/>
      <c r="X71" s="15" t="n"/>
      <c r="Y71" s="16" t="n"/>
      <c r="Z71" s="31">
        <f>IF($A71="","",IFERROR(IF($N71&gt;$M71,"Paiement supérieur au total","OK"),"À vérifier"))</f>
        <v/>
      </c>
      <c r="AA71" s="31">
        <f>IF($A71="","",IFERROR(IF(COUNTIF($A$4:$A$103,$A71)&gt;1,"Doublon","OK"),"À vérifier"))</f>
        <v/>
      </c>
    </row>
    <row r="72">
      <c r="A72" s="15" t="n"/>
      <c r="B72" s="15" t="n"/>
      <c r="C72" s="21">
        <f>IF($B72="","",IFERROR(VLOOKUP($B72,'Comptes clients'!$A$4:$K$103,2,FALSE),""))</f>
        <v/>
      </c>
      <c r="D72" s="22" t="n"/>
      <c r="E72" s="23">
        <f>IF($B72="","",IFERROR(VLOOKUP($B72,'Comptes clients'!$A$4:$K$103,11,FALSE),'Paramètres'!$B$7))</f>
        <v/>
      </c>
      <c r="F72" s="24">
        <f>IF(OR($D72="",$E72=""),"",IFERROR($D72+$E72,""))</f>
        <v/>
      </c>
      <c r="G72" s="16" t="n"/>
      <c r="H72" s="18" t="n"/>
      <c r="I72" s="25">
        <f>IF($A72="","",IFERROR('Paramètres'!$B$11,0))</f>
        <v/>
      </c>
      <c r="J72" s="19">
        <f>IF($H72="","",IFERROR($H72*$I72,0))</f>
        <v/>
      </c>
      <c r="K72" s="25">
        <f>IF($A72="","",IFERROR('Paramètres'!$B$12,0))</f>
        <v/>
      </c>
      <c r="L72" s="19">
        <f>IF($H72="","",IFERROR($H72*$K72,0))</f>
        <v/>
      </c>
      <c r="M72" s="19">
        <f>IF($H72="","",IFERROR($H72+$J72+$L72,0))</f>
        <v/>
      </c>
      <c r="N72" s="18" t="n"/>
      <c r="O72" s="19">
        <f>IF($A72="","",IFERROR(MAX(0,$M72-$N72),0))</f>
        <v/>
      </c>
      <c r="P72" s="22" t="n"/>
      <c r="Q72" s="15" t="n"/>
      <c r="R72" s="23">
        <f>IF(OR($A72="",$O72&lt;=0,$F72=""),"",IFERROR(MAX(0,'Paramètres'!$B$5-$F72),0))</f>
        <v/>
      </c>
      <c r="S72" s="26">
        <f>IF($A72="","",IFERROR(IF($O72&lt;=0,"Payée",IF('Paramètres'!$B$5&lt;=$F72,"À venir",IF($R72&lt;='Paramètres'!$B$18,"1 à 30 jours",IF($R72&lt;='Paramètres'!$B$19,"31 à 60 jours",IF($R72&lt;='Paramètres'!$B$20,"61 à 90 jours","Plus de 90 jours"))))),"À vérifier"))</f>
        <v/>
      </c>
      <c r="T72" s="22" t="n"/>
      <c r="U72" s="22" t="n"/>
      <c r="V72" s="15" t="n"/>
      <c r="W72" s="16" t="n"/>
      <c r="X72" s="15" t="n"/>
      <c r="Y72" s="16" t="n"/>
      <c r="Z72" s="26">
        <f>IF($A72="","",IFERROR(IF($N72&gt;$M72,"Paiement supérieur au total","OK"),"À vérifier"))</f>
        <v/>
      </c>
      <c r="AA72" s="26">
        <f>IF($A72="","",IFERROR(IF(COUNTIF($A$4:$A$103,$A72)&gt;1,"Doublon","OK"),"À vérifier"))</f>
        <v/>
      </c>
    </row>
    <row r="73">
      <c r="A73" s="15" t="n"/>
      <c r="B73" s="15" t="n"/>
      <c r="C73" s="27">
        <f>IF($B73="","",IFERROR(VLOOKUP($B73,'Comptes clients'!$A$4:$K$103,2,FALSE),""))</f>
        <v/>
      </c>
      <c r="D73" s="22" t="n"/>
      <c r="E73" s="28">
        <f>IF($B73="","",IFERROR(VLOOKUP($B73,'Comptes clients'!$A$4:$K$103,11,FALSE),'Paramètres'!$B$7))</f>
        <v/>
      </c>
      <c r="F73" s="29">
        <f>IF(OR($D73="",$E73=""),"",IFERROR($D73+$E73,""))</f>
        <v/>
      </c>
      <c r="G73" s="16" t="n"/>
      <c r="H73" s="18" t="n"/>
      <c r="I73" s="30">
        <f>IF($A73="","",IFERROR('Paramètres'!$B$11,0))</f>
        <v/>
      </c>
      <c r="J73" s="20">
        <f>IF($H73="","",IFERROR($H73*$I73,0))</f>
        <v/>
      </c>
      <c r="K73" s="30">
        <f>IF($A73="","",IFERROR('Paramètres'!$B$12,0))</f>
        <v/>
      </c>
      <c r="L73" s="20">
        <f>IF($H73="","",IFERROR($H73*$K73,0))</f>
        <v/>
      </c>
      <c r="M73" s="20">
        <f>IF($H73="","",IFERROR($H73+$J73+$L73,0))</f>
        <v/>
      </c>
      <c r="N73" s="18" t="n"/>
      <c r="O73" s="20">
        <f>IF($A73="","",IFERROR(MAX(0,$M73-$N73),0))</f>
        <v/>
      </c>
      <c r="P73" s="22" t="n"/>
      <c r="Q73" s="15" t="n"/>
      <c r="R73" s="28">
        <f>IF(OR($A73="",$O73&lt;=0,$F73=""),"",IFERROR(MAX(0,'Paramètres'!$B$5-$F73),0))</f>
        <v/>
      </c>
      <c r="S73" s="31">
        <f>IF($A73="","",IFERROR(IF($O73&lt;=0,"Payée",IF('Paramètres'!$B$5&lt;=$F73,"À venir",IF($R73&lt;='Paramètres'!$B$18,"1 à 30 jours",IF($R73&lt;='Paramètres'!$B$19,"31 à 60 jours",IF($R73&lt;='Paramètres'!$B$20,"61 à 90 jours","Plus de 90 jours"))))),"À vérifier"))</f>
        <v/>
      </c>
      <c r="T73" s="22" t="n"/>
      <c r="U73" s="22" t="n"/>
      <c r="V73" s="15" t="n"/>
      <c r="W73" s="16" t="n"/>
      <c r="X73" s="15" t="n"/>
      <c r="Y73" s="16" t="n"/>
      <c r="Z73" s="31">
        <f>IF($A73="","",IFERROR(IF($N73&gt;$M73,"Paiement supérieur au total","OK"),"À vérifier"))</f>
        <v/>
      </c>
      <c r="AA73" s="31">
        <f>IF($A73="","",IFERROR(IF(COUNTIF($A$4:$A$103,$A73)&gt;1,"Doublon","OK"),"À vérifier"))</f>
        <v/>
      </c>
    </row>
    <row r="74">
      <c r="A74" s="15" t="n"/>
      <c r="B74" s="15" t="n"/>
      <c r="C74" s="21">
        <f>IF($B74="","",IFERROR(VLOOKUP($B74,'Comptes clients'!$A$4:$K$103,2,FALSE),""))</f>
        <v/>
      </c>
      <c r="D74" s="22" t="n"/>
      <c r="E74" s="23">
        <f>IF($B74="","",IFERROR(VLOOKUP($B74,'Comptes clients'!$A$4:$K$103,11,FALSE),'Paramètres'!$B$7))</f>
        <v/>
      </c>
      <c r="F74" s="24">
        <f>IF(OR($D74="",$E74=""),"",IFERROR($D74+$E74,""))</f>
        <v/>
      </c>
      <c r="G74" s="16" t="n"/>
      <c r="H74" s="18" t="n"/>
      <c r="I74" s="25">
        <f>IF($A74="","",IFERROR('Paramètres'!$B$11,0))</f>
        <v/>
      </c>
      <c r="J74" s="19">
        <f>IF($H74="","",IFERROR($H74*$I74,0))</f>
        <v/>
      </c>
      <c r="K74" s="25">
        <f>IF($A74="","",IFERROR('Paramètres'!$B$12,0))</f>
        <v/>
      </c>
      <c r="L74" s="19">
        <f>IF($H74="","",IFERROR($H74*$K74,0))</f>
        <v/>
      </c>
      <c r="M74" s="19">
        <f>IF($H74="","",IFERROR($H74+$J74+$L74,0))</f>
        <v/>
      </c>
      <c r="N74" s="18" t="n"/>
      <c r="O74" s="19">
        <f>IF($A74="","",IFERROR(MAX(0,$M74-$N74),0))</f>
        <v/>
      </c>
      <c r="P74" s="22" t="n"/>
      <c r="Q74" s="15" t="n"/>
      <c r="R74" s="23">
        <f>IF(OR($A74="",$O74&lt;=0,$F74=""),"",IFERROR(MAX(0,'Paramètres'!$B$5-$F74),0))</f>
        <v/>
      </c>
      <c r="S74" s="26">
        <f>IF($A74="","",IFERROR(IF($O74&lt;=0,"Payée",IF('Paramètres'!$B$5&lt;=$F74,"À venir",IF($R74&lt;='Paramètres'!$B$18,"1 à 30 jours",IF($R74&lt;='Paramètres'!$B$19,"31 à 60 jours",IF($R74&lt;='Paramètres'!$B$20,"61 à 90 jours","Plus de 90 jours"))))),"À vérifier"))</f>
        <v/>
      </c>
      <c r="T74" s="22" t="n"/>
      <c r="U74" s="22" t="n"/>
      <c r="V74" s="15" t="n"/>
      <c r="W74" s="16" t="n"/>
      <c r="X74" s="15" t="n"/>
      <c r="Y74" s="16" t="n"/>
      <c r="Z74" s="26">
        <f>IF($A74="","",IFERROR(IF($N74&gt;$M74,"Paiement supérieur au total","OK"),"À vérifier"))</f>
        <v/>
      </c>
      <c r="AA74" s="26">
        <f>IF($A74="","",IFERROR(IF(COUNTIF($A$4:$A$103,$A74)&gt;1,"Doublon","OK"),"À vérifier"))</f>
        <v/>
      </c>
    </row>
    <row r="75">
      <c r="A75" s="15" t="n"/>
      <c r="B75" s="15" t="n"/>
      <c r="C75" s="27">
        <f>IF($B75="","",IFERROR(VLOOKUP($B75,'Comptes clients'!$A$4:$K$103,2,FALSE),""))</f>
        <v/>
      </c>
      <c r="D75" s="22" t="n"/>
      <c r="E75" s="28">
        <f>IF($B75="","",IFERROR(VLOOKUP($B75,'Comptes clients'!$A$4:$K$103,11,FALSE),'Paramètres'!$B$7))</f>
        <v/>
      </c>
      <c r="F75" s="29">
        <f>IF(OR($D75="",$E75=""),"",IFERROR($D75+$E75,""))</f>
        <v/>
      </c>
      <c r="G75" s="16" t="n"/>
      <c r="H75" s="18" t="n"/>
      <c r="I75" s="30">
        <f>IF($A75="","",IFERROR('Paramètres'!$B$11,0))</f>
        <v/>
      </c>
      <c r="J75" s="20">
        <f>IF($H75="","",IFERROR($H75*$I75,0))</f>
        <v/>
      </c>
      <c r="K75" s="30">
        <f>IF($A75="","",IFERROR('Paramètres'!$B$12,0))</f>
        <v/>
      </c>
      <c r="L75" s="20">
        <f>IF($H75="","",IFERROR($H75*$K75,0))</f>
        <v/>
      </c>
      <c r="M75" s="20">
        <f>IF($H75="","",IFERROR($H75+$J75+$L75,0))</f>
        <v/>
      </c>
      <c r="N75" s="18" t="n"/>
      <c r="O75" s="20">
        <f>IF($A75="","",IFERROR(MAX(0,$M75-$N75),0))</f>
        <v/>
      </c>
      <c r="P75" s="22" t="n"/>
      <c r="Q75" s="15" t="n"/>
      <c r="R75" s="28">
        <f>IF(OR($A75="",$O75&lt;=0,$F75=""),"",IFERROR(MAX(0,'Paramètres'!$B$5-$F75),0))</f>
        <v/>
      </c>
      <c r="S75" s="31">
        <f>IF($A75="","",IFERROR(IF($O75&lt;=0,"Payée",IF('Paramètres'!$B$5&lt;=$F75,"À venir",IF($R75&lt;='Paramètres'!$B$18,"1 à 30 jours",IF($R75&lt;='Paramètres'!$B$19,"31 à 60 jours",IF($R75&lt;='Paramètres'!$B$20,"61 à 90 jours","Plus de 90 jours"))))),"À vérifier"))</f>
        <v/>
      </c>
      <c r="T75" s="22" t="n"/>
      <c r="U75" s="22" t="n"/>
      <c r="V75" s="15" t="n"/>
      <c r="W75" s="16" t="n"/>
      <c r="X75" s="15" t="n"/>
      <c r="Y75" s="16" t="n"/>
      <c r="Z75" s="31">
        <f>IF($A75="","",IFERROR(IF($N75&gt;$M75,"Paiement supérieur au total","OK"),"À vérifier"))</f>
        <v/>
      </c>
      <c r="AA75" s="31">
        <f>IF($A75="","",IFERROR(IF(COUNTIF($A$4:$A$103,$A75)&gt;1,"Doublon","OK"),"À vérifier"))</f>
        <v/>
      </c>
    </row>
    <row r="76">
      <c r="A76" s="15" t="n"/>
      <c r="B76" s="15" t="n"/>
      <c r="C76" s="21">
        <f>IF($B76="","",IFERROR(VLOOKUP($B76,'Comptes clients'!$A$4:$K$103,2,FALSE),""))</f>
        <v/>
      </c>
      <c r="D76" s="22" t="n"/>
      <c r="E76" s="23">
        <f>IF($B76="","",IFERROR(VLOOKUP($B76,'Comptes clients'!$A$4:$K$103,11,FALSE),'Paramètres'!$B$7))</f>
        <v/>
      </c>
      <c r="F76" s="24">
        <f>IF(OR($D76="",$E76=""),"",IFERROR($D76+$E76,""))</f>
        <v/>
      </c>
      <c r="G76" s="16" t="n"/>
      <c r="H76" s="18" t="n"/>
      <c r="I76" s="25">
        <f>IF($A76="","",IFERROR('Paramètres'!$B$11,0))</f>
        <v/>
      </c>
      <c r="J76" s="19">
        <f>IF($H76="","",IFERROR($H76*$I76,0))</f>
        <v/>
      </c>
      <c r="K76" s="25">
        <f>IF($A76="","",IFERROR('Paramètres'!$B$12,0))</f>
        <v/>
      </c>
      <c r="L76" s="19">
        <f>IF($H76="","",IFERROR($H76*$K76,0))</f>
        <v/>
      </c>
      <c r="M76" s="19">
        <f>IF($H76="","",IFERROR($H76+$J76+$L76,0))</f>
        <v/>
      </c>
      <c r="N76" s="18" t="n"/>
      <c r="O76" s="19">
        <f>IF($A76="","",IFERROR(MAX(0,$M76-$N76),0))</f>
        <v/>
      </c>
      <c r="P76" s="22" t="n"/>
      <c r="Q76" s="15" t="n"/>
      <c r="R76" s="23">
        <f>IF(OR($A76="",$O76&lt;=0,$F76=""),"",IFERROR(MAX(0,'Paramètres'!$B$5-$F76),0))</f>
        <v/>
      </c>
      <c r="S76" s="26">
        <f>IF($A76="","",IFERROR(IF($O76&lt;=0,"Payée",IF('Paramètres'!$B$5&lt;=$F76,"À venir",IF($R76&lt;='Paramètres'!$B$18,"1 à 30 jours",IF($R76&lt;='Paramètres'!$B$19,"31 à 60 jours",IF($R76&lt;='Paramètres'!$B$20,"61 à 90 jours","Plus de 90 jours"))))),"À vérifier"))</f>
        <v/>
      </c>
      <c r="T76" s="22" t="n"/>
      <c r="U76" s="22" t="n"/>
      <c r="V76" s="15" t="n"/>
      <c r="W76" s="16" t="n"/>
      <c r="X76" s="15" t="n"/>
      <c r="Y76" s="16" t="n"/>
      <c r="Z76" s="26">
        <f>IF($A76="","",IFERROR(IF($N76&gt;$M76,"Paiement supérieur au total","OK"),"À vérifier"))</f>
        <v/>
      </c>
      <c r="AA76" s="26">
        <f>IF($A76="","",IFERROR(IF(COUNTIF($A$4:$A$103,$A76)&gt;1,"Doublon","OK"),"À vérifier"))</f>
        <v/>
      </c>
    </row>
    <row r="77">
      <c r="A77" s="15" t="n"/>
      <c r="B77" s="15" t="n"/>
      <c r="C77" s="27">
        <f>IF($B77="","",IFERROR(VLOOKUP($B77,'Comptes clients'!$A$4:$K$103,2,FALSE),""))</f>
        <v/>
      </c>
      <c r="D77" s="22" t="n"/>
      <c r="E77" s="28">
        <f>IF($B77="","",IFERROR(VLOOKUP($B77,'Comptes clients'!$A$4:$K$103,11,FALSE),'Paramètres'!$B$7))</f>
        <v/>
      </c>
      <c r="F77" s="29">
        <f>IF(OR($D77="",$E77=""),"",IFERROR($D77+$E77,""))</f>
        <v/>
      </c>
      <c r="G77" s="16" t="n"/>
      <c r="H77" s="18" t="n"/>
      <c r="I77" s="30">
        <f>IF($A77="","",IFERROR('Paramètres'!$B$11,0))</f>
        <v/>
      </c>
      <c r="J77" s="20">
        <f>IF($H77="","",IFERROR($H77*$I77,0))</f>
        <v/>
      </c>
      <c r="K77" s="30">
        <f>IF($A77="","",IFERROR('Paramètres'!$B$12,0))</f>
        <v/>
      </c>
      <c r="L77" s="20">
        <f>IF($H77="","",IFERROR($H77*$K77,0))</f>
        <v/>
      </c>
      <c r="M77" s="20">
        <f>IF($H77="","",IFERROR($H77+$J77+$L77,0))</f>
        <v/>
      </c>
      <c r="N77" s="18" t="n"/>
      <c r="O77" s="20">
        <f>IF($A77="","",IFERROR(MAX(0,$M77-$N77),0))</f>
        <v/>
      </c>
      <c r="P77" s="22" t="n"/>
      <c r="Q77" s="15" t="n"/>
      <c r="R77" s="28">
        <f>IF(OR($A77="",$O77&lt;=0,$F77=""),"",IFERROR(MAX(0,'Paramètres'!$B$5-$F77),0))</f>
        <v/>
      </c>
      <c r="S77" s="31">
        <f>IF($A77="","",IFERROR(IF($O77&lt;=0,"Payée",IF('Paramètres'!$B$5&lt;=$F77,"À venir",IF($R77&lt;='Paramètres'!$B$18,"1 à 30 jours",IF($R77&lt;='Paramètres'!$B$19,"31 à 60 jours",IF($R77&lt;='Paramètres'!$B$20,"61 à 90 jours","Plus de 90 jours"))))),"À vérifier"))</f>
        <v/>
      </c>
      <c r="T77" s="22" t="n"/>
      <c r="U77" s="22" t="n"/>
      <c r="V77" s="15" t="n"/>
      <c r="W77" s="16" t="n"/>
      <c r="X77" s="15" t="n"/>
      <c r="Y77" s="16" t="n"/>
      <c r="Z77" s="31">
        <f>IF($A77="","",IFERROR(IF($N77&gt;$M77,"Paiement supérieur au total","OK"),"À vérifier"))</f>
        <v/>
      </c>
      <c r="AA77" s="31">
        <f>IF($A77="","",IFERROR(IF(COUNTIF($A$4:$A$103,$A77)&gt;1,"Doublon","OK"),"À vérifier"))</f>
        <v/>
      </c>
    </row>
    <row r="78">
      <c r="A78" s="15" t="n"/>
      <c r="B78" s="15" t="n"/>
      <c r="C78" s="21">
        <f>IF($B78="","",IFERROR(VLOOKUP($B78,'Comptes clients'!$A$4:$K$103,2,FALSE),""))</f>
        <v/>
      </c>
      <c r="D78" s="22" t="n"/>
      <c r="E78" s="23">
        <f>IF($B78="","",IFERROR(VLOOKUP($B78,'Comptes clients'!$A$4:$K$103,11,FALSE),'Paramètres'!$B$7))</f>
        <v/>
      </c>
      <c r="F78" s="24">
        <f>IF(OR($D78="",$E78=""),"",IFERROR($D78+$E78,""))</f>
        <v/>
      </c>
      <c r="G78" s="16" t="n"/>
      <c r="H78" s="18" t="n"/>
      <c r="I78" s="25">
        <f>IF($A78="","",IFERROR('Paramètres'!$B$11,0))</f>
        <v/>
      </c>
      <c r="J78" s="19">
        <f>IF($H78="","",IFERROR($H78*$I78,0))</f>
        <v/>
      </c>
      <c r="K78" s="25">
        <f>IF($A78="","",IFERROR('Paramètres'!$B$12,0))</f>
        <v/>
      </c>
      <c r="L78" s="19">
        <f>IF($H78="","",IFERROR($H78*$K78,0))</f>
        <v/>
      </c>
      <c r="M78" s="19">
        <f>IF($H78="","",IFERROR($H78+$J78+$L78,0))</f>
        <v/>
      </c>
      <c r="N78" s="18" t="n"/>
      <c r="O78" s="19">
        <f>IF($A78="","",IFERROR(MAX(0,$M78-$N78),0))</f>
        <v/>
      </c>
      <c r="P78" s="22" t="n"/>
      <c r="Q78" s="15" t="n"/>
      <c r="R78" s="23">
        <f>IF(OR($A78="",$O78&lt;=0,$F78=""),"",IFERROR(MAX(0,'Paramètres'!$B$5-$F78),0))</f>
        <v/>
      </c>
      <c r="S78" s="26">
        <f>IF($A78="","",IFERROR(IF($O78&lt;=0,"Payée",IF('Paramètres'!$B$5&lt;=$F78,"À venir",IF($R78&lt;='Paramètres'!$B$18,"1 à 30 jours",IF($R78&lt;='Paramètres'!$B$19,"31 à 60 jours",IF($R78&lt;='Paramètres'!$B$20,"61 à 90 jours","Plus de 90 jours"))))),"À vérifier"))</f>
        <v/>
      </c>
      <c r="T78" s="22" t="n"/>
      <c r="U78" s="22" t="n"/>
      <c r="V78" s="15" t="n"/>
      <c r="W78" s="16" t="n"/>
      <c r="X78" s="15" t="n"/>
      <c r="Y78" s="16" t="n"/>
      <c r="Z78" s="26">
        <f>IF($A78="","",IFERROR(IF($N78&gt;$M78,"Paiement supérieur au total","OK"),"À vérifier"))</f>
        <v/>
      </c>
      <c r="AA78" s="26">
        <f>IF($A78="","",IFERROR(IF(COUNTIF($A$4:$A$103,$A78)&gt;1,"Doublon","OK"),"À vérifier"))</f>
        <v/>
      </c>
    </row>
    <row r="79">
      <c r="A79" s="15" t="n"/>
      <c r="B79" s="15" t="n"/>
      <c r="C79" s="27">
        <f>IF($B79="","",IFERROR(VLOOKUP($B79,'Comptes clients'!$A$4:$K$103,2,FALSE),""))</f>
        <v/>
      </c>
      <c r="D79" s="22" t="n"/>
      <c r="E79" s="28">
        <f>IF($B79="","",IFERROR(VLOOKUP($B79,'Comptes clients'!$A$4:$K$103,11,FALSE),'Paramètres'!$B$7))</f>
        <v/>
      </c>
      <c r="F79" s="29">
        <f>IF(OR($D79="",$E79=""),"",IFERROR($D79+$E79,""))</f>
        <v/>
      </c>
      <c r="G79" s="16" t="n"/>
      <c r="H79" s="18" t="n"/>
      <c r="I79" s="30">
        <f>IF($A79="","",IFERROR('Paramètres'!$B$11,0))</f>
        <v/>
      </c>
      <c r="J79" s="20">
        <f>IF($H79="","",IFERROR($H79*$I79,0))</f>
        <v/>
      </c>
      <c r="K79" s="30">
        <f>IF($A79="","",IFERROR('Paramètres'!$B$12,0))</f>
        <v/>
      </c>
      <c r="L79" s="20">
        <f>IF($H79="","",IFERROR($H79*$K79,0))</f>
        <v/>
      </c>
      <c r="M79" s="20">
        <f>IF($H79="","",IFERROR($H79+$J79+$L79,0))</f>
        <v/>
      </c>
      <c r="N79" s="18" t="n"/>
      <c r="O79" s="20">
        <f>IF($A79="","",IFERROR(MAX(0,$M79-$N79),0))</f>
        <v/>
      </c>
      <c r="P79" s="22" t="n"/>
      <c r="Q79" s="15" t="n"/>
      <c r="R79" s="28">
        <f>IF(OR($A79="",$O79&lt;=0,$F79=""),"",IFERROR(MAX(0,'Paramètres'!$B$5-$F79),0))</f>
        <v/>
      </c>
      <c r="S79" s="31">
        <f>IF($A79="","",IFERROR(IF($O79&lt;=0,"Payée",IF('Paramètres'!$B$5&lt;=$F79,"À venir",IF($R79&lt;='Paramètres'!$B$18,"1 à 30 jours",IF($R79&lt;='Paramètres'!$B$19,"31 à 60 jours",IF($R79&lt;='Paramètres'!$B$20,"61 à 90 jours","Plus de 90 jours"))))),"À vérifier"))</f>
        <v/>
      </c>
      <c r="T79" s="22" t="n"/>
      <c r="U79" s="22" t="n"/>
      <c r="V79" s="15" t="n"/>
      <c r="W79" s="16" t="n"/>
      <c r="X79" s="15" t="n"/>
      <c r="Y79" s="16" t="n"/>
      <c r="Z79" s="31">
        <f>IF($A79="","",IFERROR(IF($N79&gt;$M79,"Paiement supérieur au total","OK"),"À vérifier"))</f>
        <v/>
      </c>
      <c r="AA79" s="31">
        <f>IF($A79="","",IFERROR(IF(COUNTIF($A$4:$A$103,$A79)&gt;1,"Doublon","OK"),"À vérifier"))</f>
        <v/>
      </c>
    </row>
    <row r="80">
      <c r="A80" s="15" t="n"/>
      <c r="B80" s="15" t="n"/>
      <c r="C80" s="21">
        <f>IF($B80="","",IFERROR(VLOOKUP($B80,'Comptes clients'!$A$4:$K$103,2,FALSE),""))</f>
        <v/>
      </c>
      <c r="D80" s="22" t="n"/>
      <c r="E80" s="23">
        <f>IF($B80="","",IFERROR(VLOOKUP($B80,'Comptes clients'!$A$4:$K$103,11,FALSE),'Paramètres'!$B$7))</f>
        <v/>
      </c>
      <c r="F80" s="24">
        <f>IF(OR($D80="",$E80=""),"",IFERROR($D80+$E80,""))</f>
        <v/>
      </c>
      <c r="G80" s="16" t="n"/>
      <c r="H80" s="18" t="n"/>
      <c r="I80" s="25">
        <f>IF($A80="","",IFERROR('Paramètres'!$B$11,0))</f>
        <v/>
      </c>
      <c r="J80" s="19">
        <f>IF($H80="","",IFERROR($H80*$I80,0))</f>
        <v/>
      </c>
      <c r="K80" s="25">
        <f>IF($A80="","",IFERROR('Paramètres'!$B$12,0))</f>
        <v/>
      </c>
      <c r="L80" s="19">
        <f>IF($H80="","",IFERROR($H80*$K80,0))</f>
        <v/>
      </c>
      <c r="M80" s="19">
        <f>IF($H80="","",IFERROR($H80+$J80+$L80,0))</f>
        <v/>
      </c>
      <c r="N80" s="18" t="n"/>
      <c r="O80" s="19">
        <f>IF($A80="","",IFERROR(MAX(0,$M80-$N80),0))</f>
        <v/>
      </c>
      <c r="P80" s="22" t="n"/>
      <c r="Q80" s="15" t="n"/>
      <c r="R80" s="23">
        <f>IF(OR($A80="",$O80&lt;=0,$F80=""),"",IFERROR(MAX(0,'Paramètres'!$B$5-$F80),0))</f>
        <v/>
      </c>
      <c r="S80" s="26">
        <f>IF($A80="","",IFERROR(IF($O80&lt;=0,"Payée",IF('Paramètres'!$B$5&lt;=$F80,"À venir",IF($R80&lt;='Paramètres'!$B$18,"1 à 30 jours",IF($R80&lt;='Paramètres'!$B$19,"31 à 60 jours",IF($R80&lt;='Paramètres'!$B$20,"61 à 90 jours","Plus de 90 jours"))))),"À vérifier"))</f>
        <v/>
      </c>
      <c r="T80" s="22" t="n"/>
      <c r="U80" s="22" t="n"/>
      <c r="V80" s="15" t="n"/>
      <c r="W80" s="16" t="n"/>
      <c r="X80" s="15" t="n"/>
      <c r="Y80" s="16" t="n"/>
      <c r="Z80" s="26">
        <f>IF($A80="","",IFERROR(IF($N80&gt;$M80,"Paiement supérieur au total","OK"),"À vérifier"))</f>
        <v/>
      </c>
      <c r="AA80" s="26">
        <f>IF($A80="","",IFERROR(IF(COUNTIF($A$4:$A$103,$A80)&gt;1,"Doublon","OK"),"À vérifier"))</f>
        <v/>
      </c>
    </row>
    <row r="81">
      <c r="A81" s="15" t="n"/>
      <c r="B81" s="15" t="n"/>
      <c r="C81" s="27">
        <f>IF($B81="","",IFERROR(VLOOKUP($B81,'Comptes clients'!$A$4:$K$103,2,FALSE),""))</f>
        <v/>
      </c>
      <c r="D81" s="22" t="n"/>
      <c r="E81" s="28">
        <f>IF($B81="","",IFERROR(VLOOKUP($B81,'Comptes clients'!$A$4:$K$103,11,FALSE),'Paramètres'!$B$7))</f>
        <v/>
      </c>
      <c r="F81" s="29">
        <f>IF(OR($D81="",$E81=""),"",IFERROR($D81+$E81,""))</f>
        <v/>
      </c>
      <c r="G81" s="16" t="n"/>
      <c r="H81" s="18" t="n"/>
      <c r="I81" s="30">
        <f>IF($A81="","",IFERROR('Paramètres'!$B$11,0))</f>
        <v/>
      </c>
      <c r="J81" s="20">
        <f>IF($H81="","",IFERROR($H81*$I81,0))</f>
        <v/>
      </c>
      <c r="K81" s="30">
        <f>IF($A81="","",IFERROR('Paramètres'!$B$12,0))</f>
        <v/>
      </c>
      <c r="L81" s="20">
        <f>IF($H81="","",IFERROR($H81*$K81,0))</f>
        <v/>
      </c>
      <c r="M81" s="20">
        <f>IF($H81="","",IFERROR($H81+$J81+$L81,0))</f>
        <v/>
      </c>
      <c r="N81" s="18" t="n"/>
      <c r="O81" s="20">
        <f>IF($A81="","",IFERROR(MAX(0,$M81-$N81),0))</f>
        <v/>
      </c>
      <c r="P81" s="22" t="n"/>
      <c r="Q81" s="15" t="n"/>
      <c r="R81" s="28">
        <f>IF(OR($A81="",$O81&lt;=0,$F81=""),"",IFERROR(MAX(0,'Paramètres'!$B$5-$F81),0))</f>
        <v/>
      </c>
      <c r="S81" s="31">
        <f>IF($A81="","",IFERROR(IF($O81&lt;=0,"Payée",IF('Paramètres'!$B$5&lt;=$F81,"À venir",IF($R81&lt;='Paramètres'!$B$18,"1 à 30 jours",IF($R81&lt;='Paramètres'!$B$19,"31 à 60 jours",IF($R81&lt;='Paramètres'!$B$20,"61 à 90 jours","Plus de 90 jours"))))),"À vérifier"))</f>
        <v/>
      </c>
      <c r="T81" s="22" t="n"/>
      <c r="U81" s="22" t="n"/>
      <c r="V81" s="15" t="n"/>
      <c r="W81" s="16" t="n"/>
      <c r="X81" s="15" t="n"/>
      <c r="Y81" s="16" t="n"/>
      <c r="Z81" s="31">
        <f>IF($A81="","",IFERROR(IF($N81&gt;$M81,"Paiement supérieur au total","OK"),"À vérifier"))</f>
        <v/>
      </c>
      <c r="AA81" s="31">
        <f>IF($A81="","",IFERROR(IF(COUNTIF($A$4:$A$103,$A81)&gt;1,"Doublon","OK"),"À vérifier"))</f>
        <v/>
      </c>
    </row>
    <row r="82">
      <c r="A82" s="15" t="n"/>
      <c r="B82" s="15" t="n"/>
      <c r="C82" s="21">
        <f>IF($B82="","",IFERROR(VLOOKUP($B82,'Comptes clients'!$A$4:$K$103,2,FALSE),""))</f>
        <v/>
      </c>
      <c r="D82" s="22" t="n"/>
      <c r="E82" s="23">
        <f>IF($B82="","",IFERROR(VLOOKUP($B82,'Comptes clients'!$A$4:$K$103,11,FALSE),'Paramètres'!$B$7))</f>
        <v/>
      </c>
      <c r="F82" s="24">
        <f>IF(OR($D82="",$E82=""),"",IFERROR($D82+$E82,""))</f>
        <v/>
      </c>
      <c r="G82" s="16" t="n"/>
      <c r="H82" s="18" t="n"/>
      <c r="I82" s="25">
        <f>IF($A82="","",IFERROR('Paramètres'!$B$11,0))</f>
        <v/>
      </c>
      <c r="J82" s="19">
        <f>IF($H82="","",IFERROR($H82*$I82,0))</f>
        <v/>
      </c>
      <c r="K82" s="25">
        <f>IF($A82="","",IFERROR('Paramètres'!$B$12,0))</f>
        <v/>
      </c>
      <c r="L82" s="19">
        <f>IF($H82="","",IFERROR($H82*$K82,0))</f>
        <v/>
      </c>
      <c r="M82" s="19">
        <f>IF($H82="","",IFERROR($H82+$J82+$L82,0))</f>
        <v/>
      </c>
      <c r="N82" s="18" t="n"/>
      <c r="O82" s="19">
        <f>IF($A82="","",IFERROR(MAX(0,$M82-$N82),0))</f>
        <v/>
      </c>
      <c r="P82" s="22" t="n"/>
      <c r="Q82" s="15" t="n"/>
      <c r="R82" s="23">
        <f>IF(OR($A82="",$O82&lt;=0,$F82=""),"",IFERROR(MAX(0,'Paramètres'!$B$5-$F82),0))</f>
        <v/>
      </c>
      <c r="S82" s="26">
        <f>IF($A82="","",IFERROR(IF($O82&lt;=0,"Payée",IF('Paramètres'!$B$5&lt;=$F82,"À venir",IF($R82&lt;='Paramètres'!$B$18,"1 à 30 jours",IF($R82&lt;='Paramètres'!$B$19,"31 à 60 jours",IF($R82&lt;='Paramètres'!$B$20,"61 à 90 jours","Plus de 90 jours"))))),"À vérifier"))</f>
        <v/>
      </c>
      <c r="T82" s="22" t="n"/>
      <c r="U82" s="22" t="n"/>
      <c r="V82" s="15" t="n"/>
      <c r="W82" s="16" t="n"/>
      <c r="X82" s="15" t="n"/>
      <c r="Y82" s="16" t="n"/>
      <c r="Z82" s="26">
        <f>IF($A82="","",IFERROR(IF($N82&gt;$M82,"Paiement supérieur au total","OK"),"À vérifier"))</f>
        <v/>
      </c>
      <c r="AA82" s="26">
        <f>IF($A82="","",IFERROR(IF(COUNTIF($A$4:$A$103,$A82)&gt;1,"Doublon","OK"),"À vérifier"))</f>
        <v/>
      </c>
    </row>
    <row r="83">
      <c r="A83" s="15" t="n"/>
      <c r="B83" s="15" t="n"/>
      <c r="C83" s="27">
        <f>IF($B83="","",IFERROR(VLOOKUP($B83,'Comptes clients'!$A$4:$K$103,2,FALSE),""))</f>
        <v/>
      </c>
      <c r="D83" s="22" t="n"/>
      <c r="E83" s="28">
        <f>IF($B83="","",IFERROR(VLOOKUP($B83,'Comptes clients'!$A$4:$K$103,11,FALSE),'Paramètres'!$B$7))</f>
        <v/>
      </c>
      <c r="F83" s="29">
        <f>IF(OR($D83="",$E83=""),"",IFERROR($D83+$E83,""))</f>
        <v/>
      </c>
      <c r="G83" s="16" t="n"/>
      <c r="H83" s="18" t="n"/>
      <c r="I83" s="30">
        <f>IF($A83="","",IFERROR('Paramètres'!$B$11,0))</f>
        <v/>
      </c>
      <c r="J83" s="20">
        <f>IF($H83="","",IFERROR($H83*$I83,0))</f>
        <v/>
      </c>
      <c r="K83" s="30">
        <f>IF($A83="","",IFERROR('Paramètres'!$B$12,0))</f>
        <v/>
      </c>
      <c r="L83" s="20">
        <f>IF($H83="","",IFERROR($H83*$K83,0))</f>
        <v/>
      </c>
      <c r="M83" s="20">
        <f>IF($H83="","",IFERROR($H83+$J83+$L83,0))</f>
        <v/>
      </c>
      <c r="N83" s="18" t="n"/>
      <c r="O83" s="20">
        <f>IF($A83="","",IFERROR(MAX(0,$M83-$N83),0))</f>
        <v/>
      </c>
      <c r="P83" s="22" t="n"/>
      <c r="Q83" s="15" t="n"/>
      <c r="R83" s="28">
        <f>IF(OR($A83="",$O83&lt;=0,$F83=""),"",IFERROR(MAX(0,'Paramètres'!$B$5-$F83),0))</f>
        <v/>
      </c>
      <c r="S83" s="31">
        <f>IF($A83="","",IFERROR(IF($O83&lt;=0,"Payée",IF('Paramètres'!$B$5&lt;=$F83,"À venir",IF($R83&lt;='Paramètres'!$B$18,"1 à 30 jours",IF($R83&lt;='Paramètres'!$B$19,"31 à 60 jours",IF($R83&lt;='Paramètres'!$B$20,"61 à 90 jours","Plus de 90 jours"))))),"À vérifier"))</f>
        <v/>
      </c>
      <c r="T83" s="22" t="n"/>
      <c r="U83" s="22" t="n"/>
      <c r="V83" s="15" t="n"/>
      <c r="W83" s="16" t="n"/>
      <c r="X83" s="15" t="n"/>
      <c r="Y83" s="16" t="n"/>
      <c r="Z83" s="31">
        <f>IF($A83="","",IFERROR(IF($N83&gt;$M83,"Paiement supérieur au total","OK"),"À vérifier"))</f>
        <v/>
      </c>
      <c r="AA83" s="31">
        <f>IF($A83="","",IFERROR(IF(COUNTIF($A$4:$A$103,$A83)&gt;1,"Doublon","OK"),"À vérifier"))</f>
        <v/>
      </c>
    </row>
    <row r="84">
      <c r="A84" s="15" t="n"/>
      <c r="B84" s="15" t="n"/>
      <c r="C84" s="21">
        <f>IF($B84="","",IFERROR(VLOOKUP($B84,'Comptes clients'!$A$4:$K$103,2,FALSE),""))</f>
        <v/>
      </c>
      <c r="D84" s="22" t="n"/>
      <c r="E84" s="23">
        <f>IF($B84="","",IFERROR(VLOOKUP($B84,'Comptes clients'!$A$4:$K$103,11,FALSE),'Paramètres'!$B$7))</f>
        <v/>
      </c>
      <c r="F84" s="24">
        <f>IF(OR($D84="",$E84=""),"",IFERROR($D84+$E84,""))</f>
        <v/>
      </c>
      <c r="G84" s="16" t="n"/>
      <c r="H84" s="18" t="n"/>
      <c r="I84" s="25">
        <f>IF($A84="","",IFERROR('Paramètres'!$B$11,0))</f>
        <v/>
      </c>
      <c r="J84" s="19">
        <f>IF($H84="","",IFERROR($H84*$I84,0))</f>
        <v/>
      </c>
      <c r="K84" s="25">
        <f>IF($A84="","",IFERROR('Paramètres'!$B$12,0))</f>
        <v/>
      </c>
      <c r="L84" s="19">
        <f>IF($H84="","",IFERROR($H84*$K84,0))</f>
        <v/>
      </c>
      <c r="M84" s="19">
        <f>IF($H84="","",IFERROR($H84+$J84+$L84,0))</f>
        <v/>
      </c>
      <c r="N84" s="18" t="n"/>
      <c r="O84" s="19">
        <f>IF($A84="","",IFERROR(MAX(0,$M84-$N84),0))</f>
        <v/>
      </c>
      <c r="P84" s="22" t="n"/>
      <c r="Q84" s="15" t="n"/>
      <c r="R84" s="23">
        <f>IF(OR($A84="",$O84&lt;=0,$F84=""),"",IFERROR(MAX(0,'Paramètres'!$B$5-$F84),0))</f>
        <v/>
      </c>
      <c r="S84" s="26">
        <f>IF($A84="","",IFERROR(IF($O84&lt;=0,"Payée",IF('Paramètres'!$B$5&lt;=$F84,"À venir",IF($R84&lt;='Paramètres'!$B$18,"1 à 30 jours",IF($R84&lt;='Paramètres'!$B$19,"31 à 60 jours",IF($R84&lt;='Paramètres'!$B$20,"61 à 90 jours","Plus de 90 jours"))))),"À vérifier"))</f>
        <v/>
      </c>
      <c r="T84" s="22" t="n"/>
      <c r="U84" s="22" t="n"/>
      <c r="V84" s="15" t="n"/>
      <c r="W84" s="16" t="n"/>
      <c r="X84" s="15" t="n"/>
      <c r="Y84" s="16" t="n"/>
      <c r="Z84" s="26">
        <f>IF($A84="","",IFERROR(IF($N84&gt;$M84,"Paiement supérieur au total","OK"),"À vérifier"))</f>
        <v/>
      </c>
      <c r="AA84" s="26">
        <f>IF($A84="","",IFERROR(IF(COUNTIF($A$4:$A$103,$A84)&gt;1,"Doublon","OK"),"À vérifier"))</f>
        <v/>
      </c>
    </row>
    <row r="85">
      <c r="A85" s="15" t="n"/>
      <c r="B85" s="15" t="n"/>
      <c r="C85" s="27">
        <f>IF($B85="","",IFERROR(VLOOKUP($B85,'Comptes clients'!$A$4:$K$103,2,FALSE),""))</f>
        <v/>
      </c>
      <c r="D85" s="22" t="n"/>
      <c r="E85" s="28">
        <f>IF($B85="","",IFERROR(VLOOKUP($B85,'Comptes clients'!$A$4:$K$103,11,FALSE),'Paramètres'!$B$7))</f>
        <v/>
      </c>
      <c r="F85" s="29">
        <f>IF(OR($D85="",$E85=""),"",IFERROR($D85+$E85,""))</f>
        <v/>
      </c>
      <c r="G85" s="16" t="n"/>
      <c r="H85" s="18" t="n"/>
      <c r="I85" s="30">
        <f>IF($A85="","",IFERROR('Paramètres'!$B$11,0))</f>
        <v/>
      </c>
      <c r="J85" s="20">
        <f>IF($H85="","",IFERROR($H85*$I85,0))</f>
        <v/>
      </c>
      <c r="K85" s="30">
        <f>IF($A85="","",IFERROR('Paramètres'!$B$12,0))</f>
        <v/>
      </c>
      <c r="L85" s="20">
        <f>IF($H85="","",IFERROR($H85*$K85,0))</f>
        <v/>
      </c>
      <c r="M85" s="20">
        <f>IF($H85="","",IFERROR($H85+$J85+$L85,0))</f>
        <v/>
      </c>
      <c r="N85" s="18" t="n"/>
      <c r="O85" s="20">
        <f>IF($A85="","",IFERROR(MAX(0,$M85-$N85),0))</f>
        <v/>
      </c>
      <c r="P85" s="22" t="n"/>
      <c r="Q85" s="15" t="n"/>
      <c r="R85" s="28">
        <f>IF(OR($A85="",$O85&lt;=0,$F85=""),"",IFERROR(MAX(0,'Paramètres'!$B$5-$F85),0))</f>
        <v/>
      </c>
      <c r="S85" s="31">
        <f>IF($A85="","",IFERROR(IF($O85&lt;=0,"Payée",IF('Paramètres'!$B$5&lt;=$F85,"À venir",IF($R85&lt;='Paramètres'!$B$18,"1 à 30 jours",IF($R85&lt;='Paramètres'!$B$19,"31 à 60 jours",IF($R85&lt;='Paramètres'!$B$20,"61 à 90 jours","Plus de 90 jours"))))),"À vérifier"))</f>
        <v/>
      </c>
      <c r="T85" s="22" t="n"/>
      <c r="U85" s="22" t="n"/>
      <c r="V85" s="15" t="n"/>
      <c r="W85" s="16" t="n"/>
      <c r="X85" s="15" t="n"/>
      <c r="Y85" s="16" t="n"/>
      <c r="Z85" s="31">
        <f>IF($A85="","",IFERROR(IF($N85&gt;$M85,"Paiement supérieur au total","OK"),"À vérifier"))</f>
        <v/>
      </c>
      <c r="AA85" s="31">
        <f>IF($A85="","",IFERROR(IF(COUNTIF($A$4:$A$103,$A85)&gt;1,"Doublon","OK"),"À vérifier"))</f>
        <v/>
      </c>
    </row>
    <row r="86">
      <c r="A86" s="15" t="n"/>
      <c r="B86" s="15" t="n"/>
      <c r="C86" s="21">
        <f>IF($B86="","",IFERROR(VLOOKUP($B86,'Comptes clients'!$A$4:$K$103,2,FALSE),""))</f>
        <v/>
      </c>
      <c r="D86" s="22" t="n"/>
      <c r="E86" s="23">
        <f>IF($B86="","",IFERROR(VLOOKUP($B86,'Comptes clients'!$A$4:$K$103,11,FALSE),'Paramètres'!$B$7))</f>
        <v/>
      </c>
      <c r="F86" s="24">
        <f>IF(OR($D86="",$E86=""),"",IFERROR($D86+$E86,""))</f>
        <v/>
      </c>
      <c r="G86" s="16" t="n"/>
      <c r="H86" s="18" t="n"/>
      <c r="I86" s="25">
        <f>IF($A86="","",IFERROR('Paramètres'!$B$11,0))</f>
        <v/>
      </c>
      <c r="J86" s="19">
        <f>IF($H86="","",IFERROR($H86*$I86,0))</f>
        <v/>
      </c>
      <c r="K86" s="25">
        <f>IF($A86="","",IFERROR('Paramètres'!$B$12,0))</f>
        <v/>
      </c>
      <c r="L86" s="19">
        <f>IF($H86="","",IFERROR($H86*$K86,0))</f>
        <v/>
      </c>
      <c r="M86" s="19">
        <f>IF($H86="","",IFERROR($H86+$J86+$L86,0))</f>
        <v/>
      </c>
      <c r="N86" s="18" t="n"/>
      <c r="O86" s="19">
        <f>IF($A86="","",IFERROR(MAX(0,$M86-$N86),0))</f>
        <v/>
      </c>
      <c r="P86" s="22" t="n"/>
      <c r="Q86" s="15" t="n"/>
      <c r="R86" s="23">
        <f>IF(OR($A86="",$O86&lt;=0,$F86=""),"",IFERROR(MAX(0,'Paramètres'!$B$5-$F86),0))</f>
        <v/>
      </c>
      <c r="S86" s="26">
        <f>IF($A86="","",IFERROR(IF($O86&lt;=0,"Payée",IF('Paramètres'!$B$5&lt;=$F86,"À venir",IF($R86&lt;='Paramètres'!$B$18,"1 à 30 jours",IF($R86&lt;='Paramètres'!$B$19,"31 à 60 jours",IF($R86&lt;='Paramètres'!$B$20,"61 à 90 jours","Plus de 90 jours"))))),"À vérifier"))</f>
        <v/>
      </c>
      <c r="T86" s="22" t="n"/>
      <c r="U86" s="22" t="n"/>
      <c r="V86" s="15" t="n"/>
      <c r="W86" s="16" t="n"/>
      <c r="X86" s="15" t="n"/>
      <c r="Y86" s="16" t="n"/>
      <c r="Z86" s="26">
        <f>IF($A86="","",IFERROR(IF($N86&gt;$M86,"Paiement supérieur au total","OK"),"À vérifier"))</f>
        <v/>
      </c>
      <c r="AA86" s="26">
        <f>IF($A86="","",IFERROR(IF(COUNTIF($A$4:$A$103,$A86)&gt;1,"Doublon","OK"),"À vérifier"))</f>
        <v/>
      </c>
    </row>
    <row r="87">
      <c r="A87" s="15" t="n"/>
      <c r="B87" s="15" t="n"/>
      <c r="C87" s="27">
        <f>IF($B87="","",IFERROR(VLOOKUP($B87,'Comptes clients'!$A$4:$K$103,2,FALSE),""))</f>
        <v/>
      </c>
      <c r="D87" s="22" t="n"/>
      <c r="E87" s="28">
        <f>IF($B87="","",IFERROR(VLOOKUP($B87,'Comptes clients'!$A$4:$K$103,11,FALSE),'Paramètres'!$B$7))</f>
        <v/>
      </c>
      <c r="F87" s="29">
        <f>IF(OR($D87="",$E87=""),"",IFERROR($D87+$E87,""))</f>
        <v/>
      </c>
      <c r="G87" s="16" t="n"/>
      <c r="H87" s="18" t="n"/>
      <c r="I87" s="30">
        <f>IF($A87="","",IFERROR('Paramètres'!$B$11,0))</f>
        <v/>
      </c>
      <c r="J87" s="20">
        <f>IF($H87="","",IFERROR($H87*$I87,0))</f>
        <v/>
      </c>
      <c r="K87" s="30">
        <f>IF($A87="","",IFERROR('Paramètres'!$B$12,0))</f>
        <v/>
      </c>
      <c r="L87" s="20">
        <f>IF($H87="","",IFERROR($H87*$K87,0))</f>
        <v/>
      </c>
      <c r="M87" s="20">
        <f>IF($H87="","",IFERROR($H87+$J87+$L87,0))</f>
        <v/>
      </c>
      <c r="N87" s="18" t="n"/>
      <c r="O87" s="20">
        <f>IF($A87="","",IFERROR(MAX(0,$M87-$N87),0))</f>
        <v/>
      </c>
      <c r="P87" s="22" t="n"/>
      <c r="Q87" s="15" t="n"/>
      <c r="R87" s="28">
        <f>IF(OR($A87="",$O87&lt;=0,$F87=""),"",IFERROR(MAX(0,'Paramètres'!$B$5-$F87),0))</f>
        <v/>
      </c>
      <c r="S87" s="31">
        <f>IF($A87="","",IFERROR(IF($O87&lt;=0,"Payée",IF('Paramètres'!$B$5&lt;=$F87,"À venir",IF($R87&lt;='Paramètres'!$B$18,"1 à 30 jours",IF($R87&lt;='Paramètres'!$B$19,"31 à 60 jours",IF($R87&lt;='Paramètres'!$B$20,"61 à 90 jours","Plus de 90 jours"))))),"À vérifier"))</f>
        <v/>
      </c>
      <c r="T87" s="22" t="n"/>
      <c r="U87" s="22" t="n"/>
      <c r="V87" s="15" t="n"/>
      <c r="W87" s="16" t="n"/>
      <c r="X87" s="15" t="n"/>
      <c r="Y87" s="16" t="n"/>
      <c r="Z87" s="31">
        <f>IF($A87="","",IFERROR(IF($N87&gt;$M87,"Paiement supérieur au total","OK"),"À vérifier"))</f>
        <v/>
      </c>
      <c r="AA87" s="31">
        <f>IF($A87="","",IFERROR(IF(COUNTIF($A$4:$A$103,$A87)&gt;1,"Doublon","OK"),"À vérifier"))</f>
        <v/>
      </c>
    </row>
    <row r="88">
      <c r="A88" s="15" t="n"/>
      <c r="B88" s="15" t="n"/>
      <c r="C88" s="21">
        <f>IF($B88="","",IFERROR(VLOOKUP($B88,'Comptes clients'!$A$4:$K$103,2,FALSE),""))</f>
        <v/>
      </c>
      <c r="D88" s="22" t="n"/>
      <c r="E88" s="23">
        <f>IF($B88="","",IFERROR(VLOOKUP($B88,'Comptes clients'!$A$4:$K$103,11,FALSE),'Paramètres'!$B$7))</f>
        <v/>
      </c>
      <c r="F88" s="24">
        <f>IF(OR($D88="",$E88=""),"",IFERROR($D88+$E88,""))</f>
        <v/>
      </c>
      <c r="G88" s="16" t="n"/>
      <c r="H88" s="18" t="n"/>
      <c r="I88" s="25">
        <f>IF($A88="","",IFERROR('Paramètres'!$B$11,0))</f>
        <v/>
      </c>
      <c r="J88" s="19">
        <f>IF($H88="","",IFERROR($H88*$I88,0))</f>
        <v/>
      </c>
      <c r="K88" s="25">
        <f>IF($A88="","",IFERROR('Paramètres'!$B$12,0))</f>
        <v/>
      </c>
      <c r="L88" s="19">
        <f>IF($H88="","",IFERROR($H88*$K88,0))</f>
        <v/>
      </c>
      <c r="M88" s="19">
        <f>IF($H88="","",IFERROR($H88+$J88+$L88,0))</f>
        <v/>
      </c>
      <c r="N88" s="18" t="n"/>
      <c r="O88" s="19">
        <f>IF($A88="","",IFERROR(MAX(0,$M88-$N88),0))</f>
        <v/>
      </c>
      <c r="P88" s="22" t="n"/>
      <c r="Q88" s="15" t="n"/>
      <c r="R88" s="23">
        <f>IF(OR($A88="",$O88&lt;=0,$F88=""),"",IFERROR(MAX(0,'Paramètres'!$B$5-$F88),0))</f>
        <v/>
      </c>
      <c r="S88" s="26">
        <f>IF($A88="","",IFERROR(IF($O88&lt;=0,"Payée",IF('Paramètres'!$B$5&lt;=$F88,"À venir",IF($R88&lt;='Paramètres'!$B$18,"1 à 30 jours",IF($R88&lt;='Paramètres'!$B$19,"31 à 60 jours",IF($R88&lt;='Paramètres'!$B$20,"61 à 90 jours","Plus de 90 jours"))))),"À vérifier"))</f>
        <v/>
      </c>
      <c r="T88" s="22" t="n"/>
      <c r="U88" s="22" t="n"/>
      <c r="V88" s="15" t="n"/>
      <c r="W88" s="16" t="n"/>
      <c r="X88" s="15" t="n"/>
      <c r="Y88" s="16" t="n"/>
      <c r="Z88" s="26">
        <f>IF($A88="","",IFERROR(IF($N88&gt;$M88,"Paiement supérieur au total","OK"),"À vérifier"))</f>
        <v/>
      </c>
      <c r="AA88" s="26">
        <f>IF($A88="","",IFERROR(IF(COUNTIF($A$4:$A$103,$A88)&gt;1,"Doublon","OK"),"À vérifier"))</f>
        <v/>
      </c>
    </row>
    <row r="89">
      <c r="A89" s="15" t="n"/>
      <c r="B89" s="15" t="n"/>
      <c r="C89" s="27">
        <f>IF($B89="","",IFERROR(VLOOKUP($B89,'Comptes clients'!$A$4:$K$103,2,FALSE),""))</f>
        <v/>
      </c>
      <c r="D89" s="22" t="n"/>
      <c r="E89" s="28">
        <f>IF($B89="","",IFERROR(VLOOKUP($B89,'Comptes clients'!$A$4:$K$103,11,FALSE),'Paramètres'!$B$7))</f>
        <v/>
      </c>
      <c r="F89" s="29">
        <f>IF(OR($D89="",$E89=""),"",IFERROR($D89+$E89,""))</f>
        <v/>
      </c>
      <c r="G89" s="16" t="n"/>
      <c r="H89" s="18" t="n"/>
      <c r="I89" s="30">
        <f>IF($A89="","",IFERROR('Paramètres'!$B$11,0))</f>
        <v/>
      </c>
      <c r="J89" s="20">
        <f>IF($H89="","",IFERROR($H89*$I89,0))</f>
        <v/>
      </c>
      <c r="K89" s="30">
        <f>IF($A89="","",IFERROR('Paramètres'!$B$12,0))</f>
        <v/>
      </c>
      <c r="L89" s="20">
        <f>IF($H89="","",IFERROR($H89*$K89,0))</f>
        <v/>
      </c>
      <c r="M89" s="20">
        <f>IF($H89="","",IFERROR($H89+$J89+$L89,0))</f>
        <v/>
      </c>
      <c r="N89" s="18" t="n"/>
      <c r="O89" s="20">
        <f>IF($A89="","",IFERROR(MAX(0,$M89-$N89),0))</f>
        <v/>
      </c>
      <c r="P89" s="22" t="n"/>
      <c r="Q89" s="15" t="n"/>
      <c r="R89" s="28">
        <f>IF(OR($A89="",$O89&lt;=0,$F89=""),"",IFERROR(MAX(0,'Paramètres'!$B$5-$F89),0))</f>
        <v/>
      </c>
      <c r="S89" s="31">
        <f>IF($A89="","",IFERROR(IF($O89&lt;=0,"Payée",IF('Paramètres'!$B$5&lt;=$F89,"À venir",IF($R89&lt;='Paramètres'!$B$18,"1 à 30 jours",IF($R89&lt;='Paramètres'!$B$19,"31 à 60 jours",IF($R89&lt;='Paramètres'!$B$20,"61 à 90 jours","Plus de 90 jours"))))),"À vérifier"))</f>
        <v/>
      </c>
      <c r="T89" s="22" t="n"/>
      <c r="U89" s="22" t="n"/>
      <c r="V89" s="15" t="n"/>
      <c r="W89" s="16" t="n"/>
      <c r="X89" s="15" t="n"/>
      <c r="Y89" s="16" t="n"/>
      <c r="Z89" s="31">
        <f>IF($A89="","",IFERROR(IF($N89&gt;$M89,"Paiement supérieur au total","OK"),"À vérifier"))</f>
        <v/>
      </c>
      <c r="AA89" s="31">
        <f>IF($A89="","",IFERROR(IF(COUNTIF($A$4:$A$103,$A89)&gt;1,"Doublon","OK"),"À vérifier"))</f>
        <v/>
      </c>
    </row>
    <row r="90">
      <c r="A90" s="15" t="n"/>
      <c r="B90" s="15" t="n"/>
      <c r="C90" s="21">
        <f>IF($B90="","",IFERROR(VLOOKUP($B90,'Comptes clients'!$A$4:$K$103,2,FALSE),""))</f>
        <v/>
      </c>
      <c r="D90" s="22" t="n"/>
      <c r="E90" s="23">
        <f>IF($B90="","",IFERROR(VLOOKUP($B90,'Comptes clients'!$A$4:$K$103,11,FALSE),'Paramètres'!$B$7))</f>
        <v/>
      </c>
      <c r="F90" s="24">
        <f>IF(OR($D90="",$E90=""),"",IFERROR($D90+$E90,""))</f>
        <v/>
      </c>
      <c r="G90" s="16" t="n"/>
      <c r="H90" s="18" t="n"/>
      <c r="I90" s="25">
        <f>IF($A90="","",IFERROR('Paramètres'!$B$11,0))</f>
        <v/>
      </c>
      <c r="J90" s="19">
        <f>IF($H90="","",IFERROR($H90*$I90,0))</f>
        <v/>
      </c>
      <c r="K90" s="25">
        <f>IF($A90="","",IFERROR('Paramètres'!$B$12,0))</f>
        <v/>
      </c>
      <c r="L90" s="19">
        <f>IF($H90="","",IFERROR($H90*$K90,0))</f>
        <v/>
      </c>
      <c r="M90" s="19">
        <f>IF($H90="","",IFERROR($H90+$J90+$L90,0))</f>
        <v/>
      </c>
      <c r="N90" s="18" t="n"/>
      <c r="O90" s="19">
        <f>IF($A90="","",IFERROR(MAX(0,$M90-$N90),0))</f>
        <v/>
      </c>
      <c r="P90" s="22" t="n"/>
      <c r="Q90" s="15" t="n"/>
      <c r="R90" s="23">
        <f>IF(OR($A90="",$O90&lt;=0,$F90=""),"",IFERROR(MAX(0,'Paramètres'!$B$5-$F90),0))</f>
        <v/>
      </c>
      <c r="S90" s="26">
        <f>IF($A90="","",IFERROR(IF($O90&lt;=0,"Payée",IF('Paramètres'!$B$5&lt;=$F90,"À venir",IF($R90&lt;='Paramètres'!$B$18,"1 à 30 jours",IF($R90&lt;='Paramètres'!$B$19,"31 à 60 jours",IF($R90&lt;='Paramètres'!$B$20,"61 à 90 jours","Plus de 90 jours"))))),"À vérifier"))</f>
        <v/>
      </c>
      <c r="T90" s="22" t="n"/>
      <c r="U90" s="22" t="n"/>
      <c r="V90" s="15" t="n"/>
      <c r="W90" s="16" t="n"/>
      <c r="X90" s="15" t="n"/>
      <c r="Y90" s="16" t="n"/>
      <c r="Z90" s="26">
        <f>IF($A90="","",IFERROR(IF($N90&gt;$M90,"Paiement supérieur au total","OK"),"À vérifier"))</f>
        <v/>
      </c>
      <c r="AA90" s="26">
        <f>IF($A90="","",IFERROR(IF(COUNTIF($A$4:$A$103,$A90)&gt;1,"Doublon","OK"),"À vérifier"))</f>
        <v/>
      </c>
    </row>
    <row r="91">
      <c r="A91" s="15" t="n"/>
      <c r="B91" s="15" t="n"/>
      <c r="C91" s="27">
        <f>IF($B91="","",IFERROR(VLOOKUP($B91,'Comptes clients'!$A$4:$K$103,2,FALSE),""))</f>
        <v/>
      </c>
      <c r="D91" s="22" t="n"/>
      <c r="E91" s="28">
        <f>IF($B91="","",IFERROR(VLOOKUP($B91,'Comptes clients'!$A$4:$K$103,11,FALSE),'Paramètres'!$B$7))</f>
        <v/>
      </c>
      <c r="F91" s="29">
        <f>IF(OR($D91="",$E91=""),"",IFERROR($D91+$E91,""))</f>
        <v/>
      </c>
      <c r="G91" s="16" t="n"/>
      <c r="H91" s="18" t="n"/>
      <c r="I91" s="30">
        <f>IF($A91="","",IFERROR('Paramètres'!$B$11,0))</f>
        <v/>
      </c>
      <c r="J91" s="20">
        <f>IF($H91="","",IFERROR($H91*$I91,0))</f>
        <v/>
      </c>
      <c r="K91" s="30">
        <f>IF($A91="","",IFERROR('Paramètres'!$B$12,0))</f>
        <v/>
      </c>
      <c r="L91" s="20">
        <f>IF($H91="","",IFERROR($H91*$K91,0))</f>
        <v/>
      </c>
      <c r="M91" s="20">
        <f>IF($H91="","",IFERROR($H91+$J91+$L91,0))</f>
        <v/>
      </c>
      <c r="N91" s="18" t="n"/>
      <c r="O91" s="20">
        <f>IF($A91="","",IFERROR(MAX(0,$M91-$N91),0))</f>
        <v/>
      </c>
      <c r="P91" s="22" t="n"/>
      <c r="Q91" s="15" t="n"/>
      <c r="R91" s="28">
        <f>IF(OR($A91="",$O91&lt;=0,$F91=""),"",IFERROR(MAX(0,'Paramètres'!$B$5-$F91),0))</f>
        <v/>
      </c>
      <c r="S91" s="31">
        <f>IF($A91="","",IFERROR(IF($O91&lt;=0,"Payée",IF('Paramètres'!$B$5&lt;=$F91,"À venir",IF($R91&lt;='Paramètres'!$B$18,"1 à 30 jours",IF($R91&lt;='Paramètres'!$B$19,"31 à 60 jours",IF($R91&lt;='Paramètres'!$B$20,"61 à 90 jours","Plus de 90 jours"))))),"À vérifier"))</f>
        <v/>
      </c>
      <c r="T91" s="22" t="n"/>
      <c r="U91" s="22" t="n"/>
      <c r="V91" s="15" t="n"/>
      <c r="W91" s="16" t="n"/>
      <c r="X91" s="15" t="n"/>
      <c r="Y91" s="16" t="n"/>
      <c r="Z91" s="31">
        <f>IF($A91="","",IFERROR(IF($N91&gt;$M91,"Paiement supérieur au total","OK"),"À vérifier"))</f>
        <v/>
      </c>
      <c r="AA91" s="31">
        <f>IF($A91="","",IFERROR(IF(COUNTIF($A$4:$A$103,$A91)&gt;1,"Doublon","OK"),"À vérifier"))</f>
        <v/>
      </c>
    </row>
    <row r="92">
      <c r="A92" s="15" t="n"/>
      <c r="B92" s="15" t="n"/>
      <c r="C92" s="21">
        <f>IF($B92="","",IFERROR(VLOOKUP($B92,'Comptes clients'!$A$4:$K$103,2,FALSE),""))</f>
        <v/>
      </c>
      <c r="D92" s="22" t="n"/>
      <c r="E92" s="23">
        <f>IF($B92="","",IFERROR(VLOOKUP($B92,'Comptes clients'!$A$4:$K$103,11,FALSE),'Paramètres'!$B$7))</f>
        <v/>
      </c>
      <c r="F92" s="24">
        <f>IF(OR($D92="",$E92=""),"",IFERROR($D92+$E92,""))</f>
        <v/>
      </c>
      <c r="G92" s="16" t="n"/>
      <c r="H92" s="18" t="n"/>
      <c r="I92" s="25">
        <f>IF($A92="","",IFERROR('Paramètres'!$B$11,0))</f>
        <v/>
      </c>
      <c r="J92" s="19">
        <f>IF($H92="","",IFERROR($H92*$I92,0))</f>
        <v/>
      </c>
      <c r="K92" s="25">
        <f>IF($A92="","",IFERROR('Paramètres'!$B$12,0))</f>
        <v/>
      </c>
      <c r="L92" s="19">
        <f>IF($H92="","",IFERROR($H92*$K92,0))</f>
        <v/>
      </c>
      <c r="M92" s="19">
        <f>IF($H92="","",IFERROR($H92+$J92+$L92,0))</f>
        <v/>
      </c>
      <c r="N92" s="18" t="n"/>
      <c r="O92" s="19">
        <f>IF($A92="","",IFERROR(MAX(0,$M92-$N92),0))</f>
        <v/>
      </c>
      <c r="P92" s="22" t="n"/>
      <c r="Q92" s="15" t="n"/>
      <c r="R92" s="23">
        <f>IF(OR($A92="",$O92&lt;=0,$F92=""),"",IFERROR(MAX(0,'Paramètres'!$B$5-$F92),0))</f>
        <v/>
      </c>
      <c r="S92" s="26">
        <f>IF($A92="","",IFERROR(IF($O92&lt;=0,"Payée",IF('Paramètres'!$B$5&lt;=$F92,"À venir",IF($R92&lt;='Paramètres'!$B$18,"1 à 30 jours",IF($R92&lt;='Paramètres'!$B$19,"31 à 60 jours",IF($R92&lt;='Paramètres'!$B$20,"61 à 90 jours","Plus de 90 jours"))))),"À vérifier"))</f>
        <v/>
      </c>
      <c r="T92" s="22" t="n"/>
      <c r="U92" s="22" t="n"/>
      <c r="V92" s="15" t="n"/>
      <c r="W92" s="16" t="n"/>
      <c r="X92" s="15" t="n"/>
      <c r="Y92" s="16" t="n"/>
      <c r="Z92" s="26">
        <f>IF($A92="","",IFERROR(IF($N92&gt;$M92,"Paiement supérieur au total","OK"),"À vérifier"))</f>
        <v/>
      </c>
      <c r="AA92" s="26">
        <f>IF($A92="","",IFERROR(IF(COUNTIF($A$4:$A$103,$A92)&gt;1,"Doublon","OK"),"À vérifier"))</f>
        <v/>
      </c>
    </row>
    <row r="93">
      <c r="A93" s="15" t="n"/>
      <c r="B93" s="15" t="n"/>
      <c r="C93" s="27">
        <f>IF($B93="","",IFERROR(VLOOKUP($B93,'Comptes clients'!$A$4:$K$103,2,FALSE),""))</f>
        <v/>
      </c>
      <c r="D93" s="22" t="n"/>
      <c r="E93" s="28">
        <f>IF($B93="","",IFERROR(VLOOKUP($B93,'Comptes clients'!$A$4:$K$103,11,FALSE),'Paramètres'!$B$7))</f>
        <v/>
      </c>
      <c r="F93" s="29">
        <f>IF(OR($D93="",$E93=""),"",IFERROR($D93+$E93,""))</f>
        <v/>
      </c>
      <c r="G93" s="16" t="n"/>
      <c r="H93" s="18" t="n"/>
      <c r="I93" s="30">
        <f>IF($A93="","",IFERROR('Paramètres'!$B$11,0))</f>
        <v/>
      </c>
      <c r="J93" s="20">
        <f>IF($H93="","",IFERROR($H93*$I93,0))</f>
        <v/>
      </c>
      <c r="K93" s="30">
        <f>IF($A93="","",IFERROR('Paramètres'!$B$12,0))</f>
        <v/>
      </c>
      <c r="L93" s="20">
        <f>IF($H93="","",IFERROR($H93*$K93,0))</f>
        <v/>
      </c>
      <c r="M93" s="20">
        <f>IF($H93="","",IFERROR($H93+$J93+$L93,0))</f>
        <v/>
      </c>
      <c r="N93" s="18" t="n"/>
      <c r="O93" s="20">
        <f>IF($A93="","",IFERROR(MAX(0,$M93-$N93),0))</f>
        <v/>
      </c>
      <c r="P93" s="22" t="n"/>
      <c r="Q93" s="15" t="n"/>
      <c r="R93" s="28">
        <f>IF(OR($A93="",$O93&lt;=0,$F93=""),"",IFERROR(MAX(0,'Paramètres'!$B$5-$F93),0))</f>
        <v/>
      </c>
      <c r="S93" s="31">
        <f>IF($A93="","",IFERROR(IF($O93&lt;=0,"Payée",IF('Paramètres'!$B$5&lt;=$F93,"À venir",IF($R93&lt;='Paramètres'!$B$18,"1 à 30 jours",IF($R93&lt;='Paramètres'!$B$19,"31 à 60 jours",IF($R93&lt;='Paramètres'!$B$20,"61 à 90 jours","Plus de 90 jours"))))),"À vérifier"))</f>
        <v/>
      </c>
      <c r="T93" s="22" t="n"/>
      <c r="U93" s="22" t="n"/>
      <c r="V93" s="15" t="n"/>
      <c r="W93" s="16" t="n"/>
      <c r="X93" s="15" t="n"/>
      <c r="Y93" s="16" t="n"/>
      <c r="Z93" s="31">
        <f>IF($A93="","",IFERROR(IF($N93&gt;$M93,"Paiement supérieur au total","OK"),"À vérifier"))</f>
        <v/>
      </c>
      <c r="AA93" s="31">
        <f>IF($A93="","",IFERROR(IF(COUNTIF($A$4:$A$103,$A93)&gt;1,"Doublon","OK"),"À vérifier"))</f>
        <v/>
      </c>
    </row>
    <row r="94">
      <c r="A94" s="15" t="n"/>
      <c r="B94" s="15" t="n"/>
      <c r="C94" s="21">
        <f>IF($B94="","",IFERROR(VLOOKUP($B94,'Comptes clients'!$A$4:$K$103,2,FALSE),""))</f>
        <v/>
      </c>
      <c r="D94" s="22" t="n"/>
      <c r="E94" s="23">
        <f>IF($B94="","",IFERROR(VLOOKUP($B94,'Comptes clients'!$A$4:$K$103,11,FALSE),'Paramètres'!$B$7))</f>
        <v/>
      </c>
      <c r="F94" s="24">
        <f>IF(OR($D94="",$E94=""),"",IFERROR($D94+$E94,""))</f>
        <v/>
      </c>
      <c r="G94" s="16" t="n"/>
      <c r="H94" s="18" t="n"/>
      <c r="I94" s="25">
        <f>IF($A94="","",IFERROR('Paramètres'!$B$11,0))</f>
        <v/>
      </c>
      <c r="J94" s="19">
        <f>IF($H94="","",IFERROR($H94*$I94,0))</f>
        <v/>
      </c>
      <c r="K94" s="25">
        <f>IF($A94="","",IFERROR('Paramètres'!$B$12,0))</f>
        <v/>
      </c>
      <c r="L94" s="19">
        <f>IF($H94="","",IFERROR($H94*$K94,0))</f>
        <v/>
      </c>
      <c r="M94" s="19">
        <f>IF($H94="","",IFERROR($H94+$J94+$L94,0))</f>
        <v/>
      </c>
      <c r="N94" s="18" t="n"/>
      <c r="O94" s="19">
        <f>IF($A94="","",IFERROR(MAX(0,$M94-$N94),0))</f>
        <v/>
      </c>
      <c r="P94" s="22" t="n"/>
      <c r="Q94" s="15" t="n"/>
      <c r="R94" s="23">
        <f>IF(OR($A94="",$O94&lt;=0,$F94=""),"",IFERROR(MAX(0,'Paramètres'!$B$5-$F94),0))</f>
        <v/>
      </c>
      <c r="S94" s="26">
        <f>IF($A94="","",IFERROR(IF($O94&lt;=0,"Payée",IF('Paramètres'!$B$5&lt;=$F94,"À venir",IF($R94&lt;='Paramètres'!$B$18,"1 à 30 jours",IF($R94&lt;='Paramètres'!$B$19,"31 à 60 jours",IF($R94&lt;='Paramètres'!$B$20,"61 à 90 jours","Plus de 90 jours"))))),"À vérifier"))</f>
        <v/>
      </c>
      <c r="T94" s="22" t="n"/>
      <c r="U94" s="22" t="n"/>
      <c r="V94" s="15" t="n"/>
      <c r="W94" s="16" t="n"/>
      <c r="X94" s="15" t="n"/>
      <c r="Y94" s="16" t="n"/>
      <c r="Z94" s="26">
        <f>IF($A94="","",IFERROR(IF($N94&gt;$M94,"Paiement supérieur au total","OK"),"À vérifier"))</f>
        <v/>
      </c>
      <c r="AA94" s="26">
        <f>IF($A94="","",IFERROR(IF(COUNTIF($A$4:$A$103,$A94)&gt;1,"Doublon","OK"),"À vérifier"))</f>
        <v/>
      </c>
    </row>
    <row r="95">
      <c r="A95" s="15" t="n"/>
      <c r="B95" s="15" t="n"/>
      <c r="C95" s="27">
        <f>IF($B95="","",IFERROR(VLOOKUP($B95,'Comptes clients'!$A$4:$K$103,2,FALSE),""))</f>
        <v/>
      </c>
      <c r="D95" s="22" t="n"/>
      <c r="E95" s="28">
        <f>IF($B95="","",IFERROR(VLOOKUP($B95,'Comptes clients'!$A$4:$K$103,11,FALSE),'Paramètres'!$B$7))</f>
        <v/>
      </c>
      <c r="F95" s="29">
        <f>IF(OR($D95="",$E95=""),"",IFERROR($D95+$E95,""))</f>
        <v/>
      </c>
      <c r="G95" s="16" t="n"/>
      <c r="H95" s="18" t="n"/>
      <c r="I95" s="30">
        <f>IF($A95="","",IFERROR('Paramètres'!$B$11,0))</f>
        <v/>
      </c>
      <c r="J95" s="20">
        <f>IF($H95="","",IFERROR($H95*$I95,0))</f>
        <v/>
      </c>
      <c r="K95" s="30">
        <f>IF($A95="","",IFERROR('Paramètres'!$B$12,0))</f>
        <v/>
      </c>
      <c r="L95" s="20">
        <f>IF($H95="","",IFERROR($H95*$K95,0))</f>
        <v/>
      </c>
      <c r="M95" s="20">
        <f>IF($H95="","",IFERROR($H95+$J95+$L95,0))</f>
        <v/>
      </c>
      <c r="N95" s="18" t="n"/>
      <c r="O95" s="20">
        <f>IF($A95="","",IFERROR(MAX(0,$M95-$N95),0))</f>
        <v/>
      </c>
      <c r="P95" s="22" t="n"/>
      <c r="Q95" s="15" t="n"/>
      <c r="R95" s="28">
        <f>IF(OR($A95="",$O95&lt;=0,$F95=""),"",IFERROR(MAX(0,'Paramètres'!$B$5-$F95),0))</f>
        <v/>
      </c>
      <c r="S95" s="31">
        <f>IF($A95="","",IFERROR(IF($O95&lt;=0,"Payée",IF('Paramètres'!$B$5&lt;=$F95,"À venir",IF($R95&lt;='Paramètres'!$B$18,"1 à 30 jours",IF($R95&lt;='Paramètres'!$B$19,"31 à 60 jours",IF($R95&lt;='Paramètres'!$B$20,"61 à 90 jours","Plus de 90 jours"))))),"À vérifier"))</f>
        <v/>
      </c>
      <c r="T95" s="22" t="n"/>
      <c r="U95" s="22" t="n"/>
      <c r="V95" s="15" t="n"/>
      <c r="W95" s="16" t="n"/>
      <c r="X95" s="15" t="n"/>
      <c r="Y95" s="16" t="n"/>
      <c r="Z95" s="31">
        <f>IF($A95="","",IFERROR(IF($N95&gt;$M95,"Paiement supérieur au total","OK"),"À vérifier"))</f>
        <v/>
      </c>
      <c r="AA95" s="31">
        <f>IF($A95="","",IFERROR(IF(COUNTIF($A$4:$A$103,$A95)&gt;1,"Doublon","OK"),"À vérifier"))</f>
        <v/>
      </c>
    </row>
    <row r="96">
      <c r="A96" s="15" t="n"/>
      <c r="B96" s="15" t="n"/>
      <c r="C96" s="21">
        <f>IF($B96="","",IFERROR(VLOOKUP($B96,'Comptes clients'!$A$4:$K$103,2,FALSE),""))</f>
        <v/>
      </c>
      <c r="D96" s="22" t="n"/>
      <c r="E96" s="23">
        <f>IF($B96="","",IFERROR(VLOOKUP($B96,'Comptes clients'!$A$4:$K$103,11,FALSE),'Paramètres'!$B$7))</f>
        <v/>
      </c>
      <c r="F96" s="24">
        <f>IF(OR($D96="",$E96=""),"",IFERROR($D96+$E96,""))</f>
        <v/>
      </c>
      <c r="G96" s="16" t="n"/>
      <c r="H96" s="18" t="n"/>
      <c r="I96" s="25">
        <f>IF($A96="","",IFERROR('Paramètres'!$B$11,0))</f>
        <v/>
      </c>
      <c r="J96" s="19">
        <f>IF($H96="","",IFERROR($H96*$I96,0))</f>
        <v/>
      </c>
      <c r="K96" s="25">
        <f>IF($A96="","",IFERROR('Paramètres'!$B$12,0))</f>
        <v/>
      </c>
      <c r="L96" s="19">
        <f>IF($H96="","",IFERROR($H96*$K96,0))</f>
        <v/>
      </c>
      <c r="M96" s="19">
        <f>IF($H96="","",IFERROR($H96+$J96+$L96,0))</f>
        <v/>
      </c>
      <c r="N96" s="18" t="n"/>
      <c r="O96" s="19">
        <f>IF($A96="","",IFERROR(MAX(0,$M96-$N96),0))</f>
        <v/>
      </c>
      <c r="P96" s="22" t="n"/>
      <c r="Q96" s="15" t="n"/>
      <c r="R96" s="23">
        <f>IF(OR($A96="",$O96&lt;=0,$F96=""),"",IFERROR(MAX(0,'Paramètres'!$B$5-$F96),0))</f>
        <v/>
      </c>
      <c r="S96" s="26">
        <f>IF($A96="","",IFERROR(IF($O96&lt;=0,"Payée",IF('Paramètres'!$B$5&lt;=$F96,"À venir",IF($R96&lt;='Paramètres'!$B$18,"1 à 30 jours",IF($R96&lt;='Paramètres'!$B$19,"31 à 60 jours",IF($R96&lt;='Paramètres'!$B$20,"61 à 90 jours","Plus de 90 jours"))))),"À vérifier"))</f>
        <v/>
      </c>
      <c r="T96" s="22" t="n"/>
      <c r="U96" s="22" t="n"/>
      <c r="V96" s="15" t="n"/>
      <c r="W96" s="16" t="n"/>
      <c r="X96" s="15" t="n"/>
      <c r="Y96" s="16" t="n"/>
      <c r="Z96" s="26">
        <f>IF($A96="","",IFERROR(IF($N96&gt;$M96,"Paiement supérieur au total","OK"),"À vérifier"))</f>
        <v/>
      </c>
      <c r="AA96" s="26">
        <f>IF($A96="","",IFERROR(IF(COUNTIF($A$4:$A$103,$A96)&gt;1,"Doublon","OK"),"À vérifier"))</f>
        <v/>
      </c>
    </row>
    <row r="97">
      <c r="A97" s="15" t="n"/>
      <c r="B97" s="15" t="n"/>
      <c r="C97" s="27">
        <f>IF($B97="","",IFERROR(VLOOKUP($B97,'Comptes clients'!$A$4:$K$103,2,FALSE),""))</f>
        <v/>
      </c>
      <c r="D97" s="22" t="n"/>
      <c r="E97" s="28">
        <f>IF($B97="","",IFERROR(VLOOKUP($B97,'Comptes clients'!$A$4:$K$103,11,FALSE),'Paramètres'!$B$7))</f>
        <v/>
      </c>
      <c r="F97" s="29">
        <f>IF(OR($D97="",$E97=""),"",IFERROR($D97+$E97,""))</f>
        <v/>
      </c>
      <c r="G97" s="16" t="n"/>
      <c r="H97" s="18" t="n"/>
      <c r="I97" s="30">
        <f>IF($A97="","",IFERROR('Paramètres'!$B$11,0))</f>
        <v/>
      </c>
      <c r="J97" s="20">
        <f>IF($H97="","",IFERROR($H97*$I97,0))</f>
        <v/>
      </c>
      <c r="K97" s="30">
        <f>IF($A97="","",IFERROR('Paramètres'!$B$12,0))</f>
        <v/>
      </c>
      <c r="L97" s="20">
        <f>IF($H97="","",IFERROR($H97*$K97,0))</f>
        <v/>
      </c>
      <c r="M97" s="20">
        <f>IF($H97="","",IFERROR($H97+$J97+$L97,0))</f>
        <v/>
      </c>
      <c r="N97" s="18" t="n"/>
      <c r="O97" s="20">
        <f>IF($A97="","",IFERROR(MAX(0,$M97-$N97),0))</f>
        <v/>
      </c>
      <c r="P97" s="22" t="n"/>
      <c r="Q97" s="15" t="n"/>
      <c r="R97" s="28">
        <f>IF(OR($A97="",$O97&lt;=0,$F97=""),"",IFERROR(MAX(0,'Paramètres'!$B$5-$F97),0))</f>
        <v/>
      </c>
      <c r="S97" s="31">
        <f>IF($A97="","",IFERROR(IF($O97&lt;=0,"Payée",IF('Paramètres'!$B$5&lt;=$F97,"À venir",IF($R97&lt;='Paramètres'!$B$18,"1 à 30 jours",IF($R97&lt;='Paramètres'!$B$19,"31 à 60 jours",IF($R97&lt;='Paramètres'!$B$20,"61 à 90 jours","Plus de 90 jours"))))),"À vérifier"))</f>
        <v/>
      </c>
      <c r="T97" s="22" t="n"/>
      <c r="U97" s="22" t="n"/>
      <c r="V97" s="15" t="n"/>
      <c r="W97" s="16" t="n"/>
      <c r="X97" s="15" t="n"/>
      <c r="Y97" s="16" t="n"/>
      <c r="Z97" s="31">
        <f>IF($A97="","",IFERROR(IF($N97&gt;$M97,"Paiement supérieur au total","OK"),"À vérifier"))</f>
        <v/>
      </c>
      <c r="AA97" s="31">
        <f>IF($A97="","",IFERROR(IF(COUNTIF($A$4:$A$103,$A97)&gt;1,"Doublon","OK"),"À vérifier"))</f>
        <v/>
      </c>
    </row>
    <row r="98">
      <c r="A98" s="15" t="n"/>
      <c r="B98" s="15" t="n"/>
      <c r="C98" s="21">
        <f>IF($B98="","",IFERROR(VLOOKUP($B98,'Comptes clients'!$A$4:$K$103,2,FALSE),""))</f>
        <v/>
      </c>
      <c r="D98" s="22" t="n"/>
      <c r="E98" s="23">
        <f>IF($B98="","",IFERROR(VLOOKUP($B98,'Comptes clients'!$A$4:$K$103,11,FALSE),'Paramètres'!$B$7))</f>
        <v/>
      </c>
      <c r="F98" s="24">
        <f>IF(OR($D98="",$E98=""),"",IFERROR($D98+$E98,""))</f>
        <v/>
      </c>
      <c r="G98" s="16" t="n"/>
      <c r="H98" s="18" t="n"/>
      <c r="I98" s="25">
        <f>IF($A98="","",IFERROR('Paramètres'!$B$11,0))</f>
        <v/>
      </c>
      <c r="J98" s="19">
        <f>IF($H98="","",IFERROR($H98*$I98,0))</f>
        <v/>
      </c>
      <c r="K98" s="25">
        <f>IF($A98="","",IFERROR('Paramètres'!$B$12,0))</f>
        <v/>
      </c>
      <c r="L98" s="19">
        <f>IF($H98="","",IFERROR($H98*$K98,0))</f>
        <v/>
      </c>
      <c r="M98" s="19">
        <f>IF($H98="","",IFERROR($H98+$J98+$L98,0))</f>
        <v/>
      </c>
      <c r="N98" s="18" t="n"/>
      <c r="O98" s="19">
        <f>IF($A98="","",IFERROR(MAX(0,$M98-$N98),0))</f>
        <v/>
      </c>
      <c r="P98" s="22" t="n"/>
      <c r="Q98" s="15" t="n"/>
      <c r="R98" s="23">
        <f>IF(OR($A98="",$O98&lt;=0,$F98=""),"",IFERROR(MAX(0,'Paramètres'!$B$5-$F98),0))</f>
        <v/>
      </c>
      <c r="S98" s="26">
        <f>IF($A98="","",IFERROR(IF($O98&lt;=0,"Payée",IF('Paramètres'!$B$5&lt;=$F98,"À venir",IF($R98&lt;='Paramètres'!$B$18,"1 à 30 jours",IF($R98&lt;='Paramètres'!$B$19,"31 à 60 jours",IF($R98&lt;='Paramètres'!$B$20,"61 à 90 jours","Plus de 90 jours"))))),"À vérifier"))</f>
        <v/>
      </c>
      <c r="T98" s="22" t="n"/>
      <c r="U98" s="22" t="n"/>
      <c r="V98" s="15" t="n"/>
      <c r="W98" s="16" t="n"/>
      <c r="X98" s="15" t="n"/>
      <c r="Y98" s="16" t="n"/>
      <c r="Z98" s="26">
        <f>IF($A98="","",IFERROR(IF($N98&gt;$M98,"Paiement supérieur au total","OK"),"À vérifier"))</f>
        <v/>
      </c>
      <c r="AA98" s="26">
        <f>IF($A98="","",IFERROR(IF(COUNTIF($A$4:$A$103,$A98)&gt;1,"Doublon","OK"),"À vérifier"))</f>
        <v/>
      </c>
    </row>
    <row r="99">
      <c r="A99" s="15" t="n"/>
      <c r="B99" s="15" t="n"/>
      <c r="C99" s="27">
        <f>IF($B99="","",IFERROR(VLOOKUP($B99,'Comptes clients'!$A$4:$K$103,2,FALSE),""))</f>
        <v/>
      </c>
      <c r="D99" s="22" t="n"/>
      <c r="E99" s="28">
        <f>IF($B99="","",IFERROR(VLOOKUP($B99,'Comptes clients'!$A$4:$K$103,11,FALSE),'Paramètres'!$B$7))</f>
        <v/>
      </c>
      <c r="F99" s="29">
        <f>IF(OR($D99="",$E99=""),"",IFERROR($D99+$E99,""))</f>
        <v/>
      </c>
      <c r="G99" s="16" t="n"/>
      <c r="H99" s="18" t="n"/>
      <c r="I99" s="30">
        <f>IF($A99="","",IFERROR('Paramètres'!$B$11,0))</f>
        <v/>
      </c>
      <c r="J99" s="20">
        <f>IF($H99="","",IFERROR($H99*$I99,0))</f>
        <v/>
      </c>
      <c r="K99" s="30">
        <f>IF($A99="","",IFERROR('Paramètres'!$B$12,0))</f>
        <v/>
      </c>
      <c r="L99" s="20">
        <f>IF($H99="","",IFERROR($H99*$K99,0))</f>
        <v/>
      </c>
      <c r="M99" s="20">
        <f>IF($H99="","",IFERROR($H99+$J99+$L99,0))</f>
        <v/>
      </c>
      <c r="N99" s="18" t="n"/>
      <c r="O99" s="20">
        <f>IF($A99="","",IFERROR(MAX(0,$M99-$N99),0))</f>
        <v/>
      </c>
      <c r="P99" s="22" t="n"/>
      <c r="Q99" s="15" t="n"/>
      <c r="R99" s="28">
        <f>IF(OR($A99="",$O99&lt;=0,$F99=""),"",IFERROR(MAX(0,'Paramètres'!$B$5-$F99),0))</f>
        <v/>
      </c>
      <c r="S99" s="31">
        <f>IF($A99="","",IFERROR(IF($O99&lt;=0,"Payée",IF('Paramètres'!$B$5&lt;=$F99,"À venir",IF($R99&lt;='Paramètres'!$B$18,"1 à 30 jours",IF($R99&lt;='Paramètres'!$B$19,"31 à 60 jours",IF($R99&lt;='Paramètres'!$B$20,"61 à 90 jours","Plus de 90 jours"))))),"À vérifier"))</f>
        <v/>
      </c>
      <c r="T99" s="22" t="n"/>
      <c r="U99" s="22" t="n"/>
      <c r="V99" s="15" t="n"/>
      <c r="W99" s="16" t="n"/>
      <c r="X99" s="15" t="n"/>
      <c r="Y99" s="16" t="n"/>
      <c r="Z99" s="31">
        <f>IF($A99="","",IFERROR(IF($N99&gt;$M99,"Paiement supérieur au total","OK"),"À vérifier"))</f>
        <v/>
      </c>
      <c r="AA99" s="31">
        <f>IF($A99="","",IFERROR(IF(COUNTIF($A$4:$A$103,$A99)&gt;1,"Doublon","OK"),"À vérifier"))</f>
        <v/>
      </c>
    </row>
    <row r="100">
      <c r="A100" s="15" t="n"/>
      <c r="B100" s="15" t="n"/>
      <c r="C100" s="21">
        <f>IF($B100="","",IFERROR(VLOOKUP($B100,'Comptes clients'!$A$4:$K$103,2,FALSE),""))</f>
        <v/>
      </c>
      <c r="D100" s="22" t="n"/>
      <c r="E100" s="23">
        <f>IF($B100="","",IFERROR(VLOOKUP($B100,'Comptes clients'!$A$4:$K$103,11,FALSE),'Paramètres'!$B$7))</f>
        <v/>
      </c>
      <c r="F100" s="24">
        <f>IF(OR($D100="",$E100=""),"",IFERROR($D100+$E100,""))</f>
        <v/>
      </c>
      <c r="G100" s="16" t="n"/>
      <c r="H100" s="18" t="n"/>
      <c r="I100" s="25">
        <f>IF($A100="","",IFERROR('Paramètres'!$B$11,0))</f>
        <v/>
      </c>
      <c r="J100" s="19">
        <f>IF($H100="","",IFERROR($H100*$I100,0))</f>
        <v/>
      </c>
      <c r="K100" s="25">
        <f>IF($A100="","",IFERROR('Paramètres'!$B$12,0))</f>
        <v/>
      </c>
      <c r="L100" s="19">
        <f>IF($H100="","",IFERROR($H100*$K100,0))</f>
        <v/>
      </c>
      <c r="M100" s="19">
        <f>IF($H100="","",IFERROR($H100+$J100+$L100,0))</f>
        <v/>
      </c>
      <c r="N100" s="18" t="n"/>
      <c r="O100" s="19">
        <f>IF($A100="","",IFERROR(MAX(0,$M100-$N100),0))</f>
        <v/>
      </c>
      <c r="P100" s="22" t="n"/>
      <c r="Q100" s="15" t="n"/>
      <c r="R100" s="23">
        <f>IF(OR($A100="",$O100&lt;=0,$F100=""),"",IFERROR(MAX(0,'Paramètres'!$B$5-$F100),0))</f>
        <v/>
      </c>
      <c r="S100" s="26">
        <f>IF($A100="","",IFERROR(IF($O100&lt;=0,"Payée",IF('Paramètres'!$B$5&lt;=$F100,"À venir",IF($R100&lt;='Paramètres'!$B$18,"1 à 30 jours",IF($R100&lt;='Paramètres'!$B$19,"31 à 60 jours",IF($R100&lt;='Paramètres'!$B$20,"61 à 90 jours","Plus de 90 jours"))))),"À vérifier"))</f>
        <v/>
      </c>
      <c r="T100" s="22" t="n"/>
      <c r="U100" s="22" t="n"/>
      <c r="V100" s="15" t="n"/>
      <c r="W100" s="16" t="n"/>
      <c r="X100" s="15" t="n"/>
      <c r="Y100" s="16" t="n"/>
      <c r="Z100" s="26">
        <f>IF($A100="","",IFERROR(IF($N100&gt;$M100,"Paiement supérieur au total","OK"),"À vérifier"))</f>
        <v/>
      </c>
      <c r="AA100" s="26">
        <f>IF($A100="","",IFERROR(IF(COUNTIF($A$4:$A$103,$A100)&gt;1,"Doublon","OK"),"À vérifier"))</f>
        <v/>
      </c>
    </row>
    <row r="101">
      <c r="A101" s="15" t="n"/>
      <c r="B101" s="15" t="n"/>
      <c r="C101" s="27">
        <f>IF($B101="","",IFERROR(VLOOKUP($B101,'Comptes clients'!$A$4:$K$103,2,FALSE),""))</f>
        <v/>
      </c>
      <c r="D101" s="22" t="n"/>
      <c r="E101" s="28">
        <f>IF($B101="","",IFERROR(VLOOKUP($B101,'Comptes clients'!$A$4:$K$103,11,FALSE),'Paramètres'!$B$7))</f>
        <v/>
      </c>
      <c r="F101" s="29">
        <f>IF(OR($D101="",$E101=""),"",IFERROR($D101+$E101,""))</f>
        <v/>
      </c>
      <c r="G101" s="16" t="n"/>
      <c r="H101" s="18" t="n"/>
      <c r="I101" s="30">
        <f>IF($A101="","",IFERROR('Paramètres'!$B$11,0))</f>
        <v/>
      </c>
      <c r="J101" s="20">
        <f>IF($H101="","",IFERROR($H101*$I101,0))</f>
        <v/>
      </c>
      <c r="K101" s="30">
        <f>IF($A101="","",IFERROR('Paramètres'!$B$12,0))</f>
        <v/>
      </c>
      <c r="L101" s="20">
        <f>IF($H101="","",IFERROR($H101*$K101,0))</f>
        <v/>
      </c>
      <c r="M101" s="20">
        <f>IF($H101="","",IFERROR($H101+$J101+$L101,0))</f>
        <v/>
      </c>
      <c r="N101" s="18" t="n"/>
      <c r="O101" s="20">
        <f>IF($A101="","",IFERROR(MAX(0,$M101-$N101),0))</f>
        <v/>
      </c>
      <c r="P101" s="22" t="n"/>
      <c r="Q101" s="15" t="n"/>
      <c r="R101" s="28">
        <f>IF(OR($A101="",$O101&lt;=0,$F101=""),"",IFERROR(MAX(0,'Paramètres'!$B$5-$F101),0))</f>
        <v/>
      </c>
      <c r="S101" s="31">
        <f>IF($A101="","",IFERROR(IF($O101&lt;=0,"Payée",IF('Paramètres'!$B$5&lt;=$F101,"À venir",IF($R101&lt;='Paramètres'!$B$18,"1 à 30 jours",IF($R101&lt;='Paramètres'!$B$19,"31 à 60 jours",IF($R101&lt;='Paramètres'!$B$20,"61 à 90 jours","Plus de 90 jours"))))),"À vérifier"))</f>
        <v/>
      </c>
      <c r="T101" s="22" t="n"/>
      <c r="U101" s="22" t="n"/>
      <c r="V101" s="15" t="n"/>
      <c r="W101" s="16" t="n"/>
      <c r="X101" s="15" t="n"/>
      <c r="Y101" s="16" t="n"/>
      <c r="Z101" s="31">
        <f>IF($A101="","",IFERROR(IF($N101&gt;$M101,"Paiement supérieur au total","OK"),"À vérifier"))</f>
        <v/>
      </c>
      <c r="AA101" s="31">
        <f>IF($A101="","",IFERROR(IF(COUNTIF($A$4:$A$103,$A101)&gt;1,"Doublon","OK"),"À vérifier"))</f>
        <v/>
      </c>
    </row>
    <row r="102">
      <c r="A102" s="15" t="n"/>
      <c r="B102" s="15" t="n"/>
      <c r="C102" s="21">
        <f>IF($B102="","",IFERROR(VLOOKUP($B102,'Comptes clients'!$A$4:$K$103,2,FALSE),""))</f>
        <v/>
      </c>
      <c r="D102" s="22" t="n"/>
      <c r="E102" s="23">
        <f>IF($B102="","",IFERROR(VLOOKUP($B102,'Comptes clients'!$A$4:$K$103,11,FALSE),'Paramètres'!$B$7))</f>
        <v/>
      </c>
      <c r="F102" s="24">
        <f>IF(OR($D102="",$E102=""),"",IFERROR($D102+$E102,""))</f>
        <v/>
      </c>
      <c r="G102" s="16" t="n"/>
      <c r="H102" s="18" t="n"/>
      <c r="I102" s="25">
        <f>IF($A102="","",IFERROR('Paramètres'!$B$11,0))</f>
        <v/>
      </c>
      <c r="J102" s="19">
        <f>IF($H102="","",IFERROR($H102*$I102,0))</f>
        <v/>
      </c>
      <c r="K102" s="25">
        <f>IF($A102="","",IFERROR('Paramètres'!$B$12,0))</f>
        <v/>
      </c>
      <c r="L102" s="19">
        <f>IF($H102="","",IFERROR($H102*$K102,0))</f>
        <v/>
      </c>
      <c r="M102" s="19">
        <f>IF($H102="","",IFERROR($H102+$J102+$L102,0))</f>
        <v/>
      </c>
      <c r="N102" s="18" t="n"/>
      <c r="O102" s="19">
        <f>IF($A102="","",IFERROR(MAX(0,$M102-$N102),0))</f>
        <v/>
      </c>
      <c r="P102" s="22" t="n"/>
      <c r="Q102" s="15" t="n"/>
      <c r="R102" s="23">
        <f>IF(OR($A102="",$O102&lt;=0,$F102=""),"",IFERROR(MAX(0,'Paramètres'!$B$5-$F102),0))</f>
        <v/>
      </c>
      <c r="S102" s="26">
        <f>IF($A102="","",IFERROR(IF($O102&lt;=0,"Payée",IF('Paramètres'!$B$5&lt;=$F102,"À venir",IF($R102&lt;='Paramètres'!$B$18,"1 à 30 jours",IF($R102&lt;='Paramètres'!$B$19,"31 à 60 jours",IF($R102&lt;='Paramètres'!$B$20,"61 à 90 jours","Plus de 90 jours"))))),"À vérifier"))</f>
        <v/>
      </c>
      <c r="T102" s="22" t="n"/>
      <c r="U102" s="22" t="n"/>
      <c r="V102" s="15" t="n"/>
      <c r="W102" s="16" t="n"/>
      <c r="X102" s="15" t="n"/>
      <c r="Y102" s="16" t="n"/>
      <c r="Z102" s="26">
        <f>IF($A102="","",IFERROR(IF($N102&gt;$M102,"Paiement supérieur au total","OK"),"À vérifier"))</f>
        <v/>
      </c>
      <c r="AA102" s="26">
        <f>IF($A102="","",IFERROR(IF(COUNTIF($A$4:$A$103,$A102)&gt;1,"Doublon","OK"),"À vérifier"))</f>
        <v/>
      </c>
    </row>
    <row r="103">
      <c r="A103" s="15" t="n"/>
      <c r="B103" s="15" t="n"/>
      <c r="C103" s="27">
        <f>IF($B103="","",IFERROR(VLOOKUP($B103,'Comptes clients'!$A$4:$K$103,2,FALSE),""))</f>
        <v/>
      </c>
      <c r="D103" s="22" t="n"/>
      <c r="E103" s="28">
        <f>IF($B103="","",IFERROR(VLOOKUP($B103,'Comptes clients'!$A$4:$K$103,11,FALSE),'Paramètres'!$B$7))</f>
        <v/>
      </c>
      <c r="F103" s="29">
        <f>IF(OR($D103="",$E103=""),"",IFERROR($D103+$E103,""))</f>
        <v/>
      </c>
      <c r="G103" s="16" t="n"/>
      <c r="H103" s="18" t="n"/>
      <c r="I103" s="30">
        <f>IF($A103="","",IFERROR('Paramètres'!$B$11,0))</f>
        <v/>
      </c>
      <c r="J103" s="20">
        <f>IF($H103="","",IFERROR($H103*$I103,0))</f>
        <v/>
      </c>
      <c r="K103" s="30">
        <f>IF($A103="","",IFERROR('Paramètres'!$B$12,0))</f>
        <v/>
      </c>
      <c r="L103" s="20">
        <f>IF($H103="","",IFERROR($H103*$K103,0))</f>
        <v/>
      </c>
      <c r="M103" s="20">
        <f>IF($H103="","",IFERROR($H103+$J103+$L103,0))</f>
        <v/>
      </c>
      <c r="N103" s="18" t="n"/>
      <c r="O103" s="20">
        <f>IF($A103="","",IFERROR(MAX(0,$M103-$N103),0))</f>
        <v/>
      </c>
      <c r="P103" s="22" t="n"/>
      <c r="Q103" s="15" t="n"/>
      <c r="R103" s="28">
        <f>IF(OR($A103="",$O103&lt;=0,$F103=""),"",IFERROR(MAX(0,'Paramètres'!$B$5-$F103),0))</f>
        <v/>
      </c>
      <c r="S103" s="31">
        <f>IF($A103="","",IFERROR(IF($O103&lt;=0,"Payée",IF('Paramètres'!$B$5&lt;=$F103,"À venir",IF($R103&lt;='Paramètres'!$B$18,"1 à 30 jours",IF($R103&lt;='Paramètres'!$B$19,"31 à 60 jours",IF($R103&lt;='Paramètres'!$B$20,"61 à 90 jours","Plus de 90 jours"))))),"À vérifier"))</f>
        <v/>
      </c>
      <c r="T103" s="22" t="n"/>
      <c r="U103" s="22" t="n"/>
      <c r="V103" s="15" t="n"/>
      <c r="W103" s="16" t="n"/>
      <c r="X103" s="15" t="n"/>
      <c r="Y103" s="16" t="n"/>
      <c r="Z103" s="31">
        <f>IF($A103="","",IFERROR(IF($N103&gt;$M103,"Paiement supérieur au total","OK"),"À vérifier"))</f>
        <v/>
      </c>
      <c r="AA103" s="31">
        <f>IF($A103="","",IFERROR(IF(COUNTIF($A$4:$A$103,$A103)&gt;1,"Doublon","OK"),"À vérifier"))</f>
        <v/>
      </c>
    </row>
    <row r="106">
      <c r="A106" s="32" t="inlineStr">
        <is>
          <t>Historique détaillé des relances</t>
        </is>
      </c>
    </row>
    <row r="108">
      <c r="A108" s="14" t="inlineStr">
        <is>
          <t>Numéro de facture</t>
        </is>
      </c>
      <c r="B108" s="14" t="inlineStr">
        <is>
          <t>Date de relance</t>
        </is>
      </c>
      <c r="C108" s="14" t="inlineStr">
        <is>
          <t>Type de relance</t>
        </is>
      </c>
      <c r="D108" s="14" t="inlineStr">
        <is>
          <t>Résultat</t>
        </is>
      </c>
      <c r="E108" s="14" t="inlineStr">
        <is>
          <t>Promesse de paiement</t>
        </is>
      </c>
      <c r="F108" s="14" t="inlineStr">
        <is>
          <t>Montant promis</t>
        </is>
      </c>
      <c r="G108" s="14" t="inlineStr">
        <is>
          <t>Responsable</t>
        </is>
      </c>
      <c r="H108" s="14" t="inlineStr">
        <is>
          <t>Commentaires</t>
        </is>
      </c>
    </row>
    <row r="109">
      <c r="A109" s="15" t="inlineStr">
        <is>
          <t>FAC-2026-001</t>
        </is>
      </c>
      <c r="B109" s="22" t="n">
        <v>46251</v>
      </c>
      <c r="C109" s="15" t="inlineStr">
        <is>
          <t>Courriel</t>
        </is>
      </c>
      <c r="D109" s="15" t="inlineStr">
        <is>
          <t>Aucun retour</t>
        </is>
      </c>
      <c r="E109" s="22" t="n"/>
      <c r="F109" s="18" t="n">
        <v>0</v>
      </c>
      <c r="G109" s="15" t="inlineStr">
        <is>
          <t>Marie</t>
        </is>
      </c>
      <c r="H109" s="16" t="inlineStr">
        <is>
          <t>Premier rappel envoyé</t>
        </is>
      </c>
    </row>
    <row r="110">
      <c r="A110" s="15" t="inlineStr">
        <is>
          <t>FAC-2026-002</t>
        </is>
      </c>
      <c r="B110" s="22" t="n">
        <v>46253</v>
      </c>
      <c r="C110" s="15" t="inlineStr">
        <is>
          <t>Téléphone</t>
        </is>
      </c>
      <c r="D110" s="15" t="inlineStr">
        <is>
          <t>Promesse de paiement</t>
        </is>
      </c>
      <c r="E110" s="22" t="n">
        <v>46261</v>
      </c>
      <c r="F110" s="18" t="n">
        <v>1000</v>
      </c>
      <c r="G110" s="15" t="inlineStr">
        <is>
          <t>Marie</t>
        </is>
      </c>
      <c r="H110" s="16" t="inlineStr">
        <is>
          <t>Solde confirmé par la cliente</t>
        </is>
      </c>
    </row>
    <row r="111">
      <c r="A111" s="15" t="inlineStr">
        <is>
          <t>FAC-2026-003</t>
        </is>
      </c>
      <c r="B111" s="22" t="n">
        <v>46255</v>
      </c>
      <c r="C111" s="15" t="inlineStr">
        <is>
          <t>Courriel</t>
        </is>
      </c>
      <c r="D111" s="15" t="inlineStr">
        <is>
          <t>Aucun retour</t>
        </is>
      </c>
      <c r="E111" s="22" t="n"/>
      <c r="F111" s="18" t="n">
        <v>0</v>
      </c>
      <c r="G111" s="15" t="inlineStr">
        <is>
          <t>Louis</t>
        </is>
      </c>
      <c r="H111" s="16" t="inlineStr">
        <is>
          <t>Deuxième avis transmis</t>
        </is>
      </c>
    </row>
    <row r="112">
      <c r="A112" s="15" t="inlineStr">
        <is>
          <t>FAC-2026-004</t>
        </is>
      </c>
      <c r="B112" s="22" t="n">
        <v>46252</v>
      </c>
      <c r="C112" s="15" t="inlineStr">
        <is>
          <t>Téléphone</t>
        </is>
      </c>
      <c r="D112" s="15" t="inlineStr">
        <is>
          <t>Facture contestée</t>
        </is>
      </c>
      <c r="E112" s="22" t="n"/>
      <c r="F112" s="18" t="n">
        <v>0</v>
      </c>
      <c r="G112" s="15" t="inlineStr">
        <is>
          <t>Louis</t>
        </is>
      </c>
      <c r="H112" s="16" t="inlineStr">
        <is>
          <t>Vérification du bon de travail requise</t>
        </is>
      </c>
    </row>
    <row r="113">
      <c r="A113" s="15" t="inlineStr">
        <is>
          <t>FAC-2026-007</t>
        </is>
      </c>
      <c r="B113" s="22" t="n">
        <v>46256</v>
      </c>
      <c r="C113" s="15" t="inlineStr">
        <is>
          <t>Courriel</t>
        </is>
      </c>
      <c r="D113" s="15" t="inlineStr">
        <is>
          <t>Aucun retour</t>
        </is>
      </c>
      <c r="E113" s="22" t="n"/>
      <c r="F113" s="18" t="n">
        <v>0</v>
      </c>
      <c r="G113" s="15" t="inlineStr">
        <is>
          <t>Marie</t>
        </is>
      </c>
      <c r="H113" s="16" t="inlineStr">
        <is>
          <t>Relance automatique</t>
        </is>
      </c>
    </row>
    <row r="114">
      <c r="A114" s="15" t="inlineStr">
        <is>
          <t>FAC-2026-008</t>
        </is>
      </c>
      <c r="B114" s="22" t="n">
        <v>46250</v>
      </c>
      <c r="C114" s="15" t="inlineStr">
        <is>
          <t>Téléphone</t>
        </is>
      </c>
      <c r="D114" s="15" t="inlineStr">
        <is>
          <t>Promesse de paiement</t>
        </is>
      </c>
      <c r="E114" s="22" t="n">
        <v>46262</v>
      </c>
      <c r="F114" s="18" t="n">
        <v>3000</v>
      </c>
      <c r="G114" s="15" t="inlineStr">
        <is>
          <t>Louis</t>
        </is>
      </c>
      <c r="H114" s="16" t="inlineStr">
        <is>
          <t>Solde partiel annoncé</t>
        </is>
      </c>
    </row>
    <row r="115">
      <c r="A115" s="15" t="inlineStr">
        <is>
          <t>FAC-2026-009</t>
        </is>
      </c>
      <c r="B115" s="22" t="n">
        <v>46258</v>
      </c>
      <c r="C115" s="15" t="inlineStr">
        <is>
          <t>Courriel</t>
        </is>
      </c>
      <c r="D115" s="15" t="inlineStr">
        <is>
          <t>Aucun retour</t>
        </is>
      </c>
      <c r="E115" s="22" t="n"/>
      <c r="F115" s="18" t="n">
        <v>0</v>
      </c>
      <c r="G115" s="15" t="inlineStr">
        <is>
          <t>Marie</t>
        </is>
      </c>
      <c r="H115" s="16" t="inlineStr">
        <is>
          <t>Première relance</t>
        </is>
      </c>
    </row>
    <row r="116">
      <c r="A116" s="15" t="inlineStr">
        <is>
          <t>FAC-2026-010</t>
        </is>
      </c>
      <c r="B116" s="22" t="n">
        <v>46257</v>
      </c>
      <c r="C116" s="15" t="inlineStr">
        <is>
          <t>Portail client</t>
        </is>
      </c>
      <c r="D116" s="15" t="inlineStr">
        <is>
          <t>Aucun retour</t>
        </is>
      </c>
      <c r="E116" s="22" t="n"/>
      <c r="F116" s="18" t="n">
        <v>0</v>
      </c>
      <c r="G116" s="15" t="inlineStr">
        <is>
          <t>Louis</t>
        </is>
      </c>
      <c r="H116" s="16" t="inlineStr">
        <is>
          <t>Message laissé dans le portail</t>
        </is>
      </c>
    </row>
    <row r="117">
      <c r="A117" s="15" t="n"/>
      <c r="B117" s="22" t="n"/>
      <c r="C117" s="15" t="n"/>
      <c r="D117" s="15" t="n"/>
      <c r="E117" s="22" t="n"/>
      <c r="F117" s="18" t="n"/>
      <c r="G117" s="15" t="n"/>
      <c r="H117" s="16" t="n"/>
    </row>
    <row r="118">
      <c r="A118" s="15" t="n"/>
      <c r="B118" s="22" t="n"/>
      <c r="C118" s="15" t="n"/>
      <c r="D118" s="15" t="n"/>
      <c r="E118" s="22" t="n"/>
      <c r="F118" s="18" t="n"/>
      <c r="G118" s="15" t="n"/>
      <c r="H118" s="16" t="n"/>
    </row>
    <row r="119">
      <c r="A119" s="15" t="n"/>
      <c r="B119" s="22" t="n"/>
      <c r="C119" s="15" t="n"/>
      <c r="D119" s="15" t="n"/>
      <c r="E119" s="22" t="n"/>
      <c r="F119" s="18" t="n"/>
      <c r="G119" s="15" t="n"/>
      <c r="H119" s="16" t="n"/>
    </row>
    <row r="120">
      <c r="A120" s="15" t="n"/>
      <c r="B120" s="22" t="n"/>
      <c r="C120" s="15" t="n"/>
      <c r="D120" s="15" t="n"/>
      <c r="E120" s="22" t="n"/>
      <c r="F120" s="18" t="n"/>
      <c r="G120" s="15" t="n"/>
      <c r="H120" s="16" t="n"/>
    </row>
    <row r="121">
      <c r="A121" s="15" t="n"/>
      <c r="B121" s="22" t="n"/>
      <c r="C121" s="15" t="n"/>
      <c r="D121" s="15" t="n"/>
      <c r="E121" s="22" t="n"/>
      <c r="F121" s="18" t="n"/>
      <c r="G121" s="15" t="n"/>
      <c r="H121" s="16" t="n"/>
    </row>
    <row r="122">
      <c r="A122" s="15" t="n"/>
      <c r="B122" s="22" t="n"/>
      <c r="C122" s="15" t="n"/>
      <c r="D122" s="15" t="n"/>
      <c r="E122" s="22" t="n"/>
      <c r="F122" s="18" t="n"/>
      <c r="G122" s="15" t="n"/>
      <c r="H122" s="16" t="n"/>
    </row>
    <row r="123">
      <c r="A123" s="15" t="n"/>
      <c r="B123" s="22" t="n"/>
      <c r="C123" s="15" t="n"/>
      <c r="D123" s="15" t="n"/>
      <c r="E123" s="22" t="n"/>
      <c r="F123" s="18" t="n"/>
      <c r="G123" s="15" t="n"/>
      <c r="H123" s="16" t="n"/>
    </row>
    <row r="124">
      <c r="A124" s="15" t="n"/>
      <c r="B124" s="22" t="n"/>
      <c r="C124" s="15" t="n"/>
      <c r="D124" s="15" t="n"/>
      <c r="E124" s="22" t="n"/>
      <c r="F124" s="18" t="n"/>
      <c r="G124" s="15" t="n"/>
      <c r="H124" s="16" t="n"/>
    </row>
    <row r="125">
      <c r="A125" s="15" t="n"/>
      <c r="B125" s="22" t="n"/>
      <c r="C125" s="15" t="n"/>
      <c r="D125" s="15" t="n"/>
      <c r="E125" s="22" t="n"/>
      <c r="F125" s="18" t="n"/>
      <c r="G125" s="15" t="n"/>
      <c r="H125" s="16" t="n"/>
    </row>
    <row r="126">
      <c r="A126" s="15" t="n"/>
      <c r="B126" s="22" t="n"/>
      <c r="C126" s="15" t="n"/>
      <c r="D126" s="15" t="n"/>
      <c r="E126" s="22" t="n"/>
      <c r="F126" s="18" t="n"/>
      <c r="G126" s="15" t="n"/>
      <c r="H126" s="16" t="n"/>
    </row>
    <row r="127">
      <c r="A127" s="15" t="n"/>
      <c r="B127" s="22" t="n"/>
      <c r="C127" s="15" t="n"/>
      <c r="D127" s="15" t="n"/>
      <c r="E127" s="22" t="n"/>
      <c r="F127" s="18" t="n"/>
      <c r="G127" s="15" t="n"/>
      <c r="H127" s="16" t="n"/>
    </row>
    <row r="128">
      <c r="A128" s="15" t="n"/>
      <c r="B128" s="22" t="n"/>
      <c r="C128" s="15" t="n"/>
      <c r="D128" s="15" t="n"/>
      <c r="E128" s="22" t="n"/>
      <c r="F128" s="18" t="n"/>
      <c r="G128" s="15" t="n"/>
      <c r="H128" s="16" t="n"/>
    </row>
    <row r="129">
      <c r="A129" s="15" t="n"/>
      <c r="B129" s="22" t="n"/>
      <c r="C129" s="15" t="n"/>
      <c r="D129" s="15" t="n"/>
      <c r="E129" s="22" t="n"/>
      <c r="F129" s="18" t="n"/>
      <c r="G129" s="15" t="n"/>
      <c r="H129" s="16" t="n"/>
    </row>
    <row r="130">
      <c r="A130" s="15" t="n"/>
      <c r="B130" s="22" t="n"/>
      <c r="C130" s="15" t="n"/>
      <c r="D130" s="15" t="n"/>
      <c r="E130" s="22" t="n"/>
      <c r="F130" s="18" t="n"/>
      <c r="G130" s="15" t="n"/>
      <c r="H130" s="16" t="n"/>
    </row>
    <row r="131">
      <c r="A131" s="15" t="n"/>
      <c r="B131" s="22" t="n"/>
      <c r="C131" s="15" t="n"/>
      <c r="D131" s="15" t="n"/>
      <c r="E131" s="22" t="n"/>
      <c r="F131" s="18" t="n"/>
      <c r="G131" s="15" t="n"/>
      <c r="H131" s="16" t="n"/>
    </row>
    <row r="132">
      <c r="A132" s="15" t="n"/>
      <c r="B132" s="22" t="n"/>
      <c r="C132" s="15" t="n"/>
      <c r="D132" s="15" t="n"/>
      <c r="E132" s="22" t="n"/>
      <c r="F132" s="18" t="n"/>
      <c r="G132" s="15" t="n"/>
      <c r="H132" s="16" t="n"/>
    </row>
    <row r="133">
      <c r="A133" s="15" t="n"/>
      <c r="B133" s="22" t="n"/>
      <c r="C133" s="15" t="n"/>
      <c r="D133" s="15" t="n"/>
      <c r="E133" s="22" t="n"/>
      <c r="F133" s="18" t="n"/>
      <c r="G133" s="15" t="n"/>
      <c r="H133" s="16" t="n"/>
    </row>
    <row r="134">
      <c r="A134" s="15" t="n"/>
      <c r="B134" s="22" t="n"/>
      <c r="C134" s="15" t="n"/>
      <c r="D134" s="15" t="n"/>
      <c r="E134" s="22" t="n"/>
      <c r="F134" s="18" t="n"/>
      <c r="G134" s="15" t="n"/>
      <c r="H134" s="16" t="n"/>
    </row>
    <row r="135">
      <c r="A135" s="15" t="n"/>
      <c r="B135" s="22" t="n"/>
      <c r="C135" s="15" t="n"/>
      <c r="D135" s="15" t="n"/>
      <c r="E135" s="22" t="n"/>
      <c r="F135" s="18" t="n"/>
      <c r="G135" s="15" t="n"/>
      <c r="H135" s="16" t="n"/>
    </row>
    <row r="136">
      <c r="A136" s="15" t="n"/>
      <c r="B136" s="22" t="n"/>
      <c r="C136" s="15" t="n"/>
      <c r="D136" s="15" t="n"/>
      <c r="E136" s="22" t="n"/>
      <c r="F136" s="18" t="n"/>
      <c r="G136" s="15" t="n"/>
      <c r="H136" s="16" t="n"/>
    </row>
    <row r="137">
      <c r="A137" s="15" t="n"/>
      <c r="B137" s="22" t="n"/>
      <c r="C137" s="15" t="n"/>
      <c r="D137" s="15" t="n"/>
      <c r="E137" s="22" t="n"/>
      <c r="F137" s="18" t="n"/>
      <c r="G137" s="15" t="n"/>
      <c r="H137" s="16" t="n"/>
    </row>
    <row r="138">
      <c r="A138" s="15" t="n"/>
      <c r="B138" s="22" t="n"/>
      <c r="C138" s="15" t="n"/>
      <c r="D138" s="15" t="n"/>
      <c r="E138" s="22" t="n"/>
      <c r="F138" s="18" t="n"/>
      <c r="G138" s="15" t="n"/>
      <c r="H138" s="16" t="n"/>
    </row>
    <row r="139">
      <c r="A139" s="15" t="n"/>
      <c r="B139" s="22" t="n"/>
      <c r="C139" s="15" t="n"/>
      <c r="D139" s="15" t="n"/>
      <c r="E139" s="22" t="n"/>
      <c r="F139" s="18" t="n"/>
      <c r="G139" s="15" t="n"/>
      <c r="H139" s="16" t="n"/>
    </row>
    <row r="140">
      <c r="A140" s="15" t="n"/>
      <c r="B140" s="22" t="n"/>
      <c r="C140" s="15" t="n"/>
      <c r="D140" s="15" t="n"/>
      <c r="E140" s="22" t="n"/>
      <c r="F140" s="18" t="n"/>
      <c r="G140" s="15" t="n"/>
      <c r="H140" s="16" t="n"/>
    </row>
    <row r="141">
      <c r="A141" s="15" t="n"/>
      <c r="B141" s="22" t="n"/>
      <c r="C141" s="15" t="n"/>
      <c r="D141" s="15" t="n"/>
      <c r="E141" s="22" t="n"/>
      <c r="F141" s="18" t="n"/>
      <c r="G141" s="15" t="n"/>
      <c r="H141" s="16" t="n"/>
    </row>
    <row r="142">
      <c r="A142" s="15" t="n"/>
      <c r="B142" s="22" t="n"/>
      <c r="C142" s="15" t="n"/>
      <c r="D142" s="15" t="n"/>
      <c r="E142" s="22" t="n"/>
      <c r="F142" s="18" t="n"/>
      <c r="G142" s="15" t="n"/>
      <c r="H142" s="16" t="n"/>
    </row>
    <row r="143">
      <c r="A143" s="15" t="n"/>
      <c r="B143" s="22" t="n"/>
      <c r="C143" s="15" t="n"/>
      <c r="D143" s="15" t="n"/>
      <c r="E143" s="22" t="n"/>
      <c r="F143" s="18" t="n"/>
      <c r="G143" s="15" t="n"/>
      <c r="H143" s="16" t="n"/>
    </row>
    <row r="144">
      <c r="A144" s="15" t="n"/>
      <c r="B144" s="22" t="n"/>
      <c r="C144" s="15" t="n"/>
      <c r="D144" s="15" t="n"/>
      <c r="E144" s="22" t="n"/>
      <c r="F144" s="18" t="n"/>
      <c r="G144" s="15" t="n"/>
      <c r="H144" s="16" t="n"/>
    </row>
    <row r="145">
      <c r="A145" s="15" t="n"/>
      <c r="B145" s="22" t="n"/>
      <c r="C145" s="15" t="n"/>
      <c r="D145" s="15" t="n"/>
      <c r="E145" s="22" t="n"/>
      <c r="F145" s="18" t="n"/>
      <c r="G145" s="15" t="n"/>
      <c r="H145" s="16" t="n"/>
    </row>
    <row r="146">
      <c r="A146" s="15" t="n"/>
      <c r="B146" s="22" t="n"/>
      <c r="C146" s="15" t="n"/>
      <c r="D146" s="15" t="n"/>
      <c r="E146" s="22" t="n"/>
      <c r="F146" s="18" t="n"/>
      <c r="G146" s="15" t="n"/>
      <c r="H146" s="16" t="n"/>
    </row>
    <row r="147">
      <c r="A147" s="15" t="n"/>
      <c r="B147" s="22" t="n"/>
      <c r="C147" s="15" t="n"/>
      <c r="D147" s="15" t="n"/>
      <c r="E147" s="22" t="n"/>
      <c r="F147" s="18" t="n"/>
      <c r="G147" s="15" t="n"/>
      <c r="H147" s="16" t="n"/>
    </row>
    <row r="148">
      <c r="A148" s="15" t="n"/>
      <c r="B148" s="22" t="n"/>
      <c r="C148" s="15" t="n"/>
      <c r="D148" s="15" t="n"/>
      <c r="E148" s="22" t="n"/>
      <c r="F148" s="18" t="n"/>
      <c r="G148" s="15" t="n"/>
      <c r="H148" s="16" t="n"/>
    </row>
    <row r="149">
      <c r="A149" s="15" t="n"/>
      <c r="B149" s="22" t="n"/>
      <c r="C149" s="15" t="n"/>
      <c r="D149" s="15" t="n"/>
      <c r="E149" s="22" t="n"/>
      <c r="F149" s="18" t="n"/>
      <c r="G149" s="15" t="n"/>
      <c r="H149" s="16" t="n"/>
    </row>
    <row r="150">
      <c r="A150" s="15" t="n"/>
      <c r="B150" s="22" t="n"/>
      <c r="C150" s="15" t="n"/>
      <c r="D150" s="15" t="n"/>
      <c r="E150" s="22" t="n"/>
      <c r="F150" s="18" t="n"/>
      <c r="G150" s="15" t="n"/>
      <c r="H150" s="16" t="n"/>
    </row>
    <row r="151">
      <c r="A151" s="15" t="n"/>
      <c r="B151" s="22" t="n"/>
      <c r="C151" s="15" t="n"/>
      <c r="D151" s="15" t="n"/>
      <c r="E151" s="22" t="n"/>
      <c r="F151" s="18" t="n"/>
      <c r="G151" s="15" t="n"/>
      <c r="H151" s="16" t="n"/>
    </row>
    <row r="152">
      <c r="A152" s="15" t="n"/>
      <c r="B152" s="22" t="n"/>
      <c r="C152" s="15" t="n"/>
      <c r="D152" s="15" t="n"/>
      <c r="E152" s="22" t="n"/>
      <c r="F152" s="18" t="n"/>
      <c r="G152" s="15" t="n"/>
      <c r="H152" s="16" t="n"/>
    </row>
    <row r="153">
      <c r="A153" s="15" t="n"/>
      <c r="B153" s="22" t="n"/>
      <c r="C153" s="15" t="n"/>
      <c r="D153" s="15" t="n"/>
      <c r="E153" s="22" t="n"/>
      <c r="F153" s="18" t="n"/>
      <c r="G153" s="15" t="n"/>
      <c r="H153" s="16" t="n"/>
    </row>
    <row r="154">
      <c r="A154" s="15" t="n"/>
      <c r="B154" s="22" t="n"/>
      <c r="C154" s="15" t="n"/>
      <c r="D154" s="15" t="n"/>
      <c r="E154" s="22" t="n"/>
      <c r="F154" s="18" t="n"/>
      <c r="G154" s="15" t="n"/>
      <c r="H154" s="16" t="n"/>
    </row>
    <row r="155">
      <c r="A155" s="15" t="n"/>
      <c r="B155" s="22" t="n"/>
      <c r="C155" s="15" t="n"/>
      <c r="D155" s="15" t="n"/>
      <c r="E155" s="22" t="n"/>
      <c r="F155" s="18" t="n"/>
      <c r="G155" s="15" t="n"/>
      <c r="H155" s="16" t="n"/>
    </row>
    <row r="156">
      <c r="A156" s="15" t="n"/>
      <c r="B156" s="22" t="n"/>
      <c r="C156" s="15" t="n"/>
      <c r="D156" s="15" t="n"/>
      <c r="E156" s="22" t="n"/>
      <c r="F156" s="18" t="n"/>
      <c r="G156" s="15" t="n"/>
      <c r="H156" s="16" t="n"/>
    </row>
    <row r="157">
      <c r="A157" s="15" t="n"/>
      <c r="B157" s="22" t="n"/>
      <c r="C157" s="15" t="n"/>
      <c r="D157" s="15" t="n"/>
      <c r="E157" s="22" t="n"/>
      <c r="F157" s="18" t="n"/>
      <c r="G157" s="15" t="n"/>
      <c r="H157" s="16" t="n"/>
    </row>
    <row r="158">
      <c r="A158" s="15" t="n"/>
      <c r="B158" s="22" t="n"/>
      <c r="C158" s="15" t="n"/>
      <c r="D158" s="15" t="n"/>
      <c r="E158" s="22" t="n"/>
      <c r="F158" s="18" t="n"/>
      <c r="G158" s="15" t="n"/>
      <c r="H158" s="16" t="n"/>
    </row>
    <row r="159">
      <c r="A159" s="15" t="n"/>
      <c r="B159" s="22" t="n"/>
      <c r="C159" s="15" t="n"/>
      <c r="D159" s="15" t="n"/>
      <c r="E159" s="22" t="n"/>
      <c r="F159" s="18" t="n"/>
      <c r="G159" s="15" t="n"/>
      <c r="H159" s="16" t="n"/>
    </row>
    <row r="160">
      <c r="A160" s="15" t="n"/>
      <c r="B160" s="22" t="n"/>
      <c r="C160" s="15" t="n"/>
      <c r="D160" s="15" t="n"/>
      <c r="E160" s="22" t="n"/>
      <c r="F160" s="18" t="n"/>
      <c r="G160" s="15" t="n"/>
      <c r="H160" s="16" t="n"/>
    </row>
    <row r="161">
      <c r="A161" s="15" t="n"/>
      <c r="B161" s="22" t="n"/>
      <c r="C161" s="15" t="n"/>
      <c r="D161" s="15" t="n"/>
      <c r="E161" s="22" t="n"/>
      <c r="F161" s="18" t="n"/>
      <c r="G161" s="15" t="n"/>
      <c r="H161" s="16" t="n"/>
    </row>
    <row r="162">
      <c r="A162" s="15" t="n"/>
      <c r="B162" s="22" t="n"/>
      <c r="C162" s="15" t="n"/>
      <c r="D162" s="15" t="n"/>
      <c r="E162" s="22" t="n"/>
      <c r="F162" s="18" t="n"/>
      <c r="G162" s="15" t="n"/>
      <c r="H162" s="16" t="n"/>
    </row>
    <row r="163">
      <c r="A163" s="15" t="n"/>
      <c r="B163" s="22" t="n"/>
      <c r="C163" s="15" t="n"/>
      <c r="D163" s="15" t="n"/>
      <c r="E163" s="22" t="n"/>
      <c r="F163" s="18" t="n"/>
      <c r="G163" s="15" t="n"/>
      <c r="H163" s="16" t="n"/>
    </row>
    <row r="164">
      <c r="A164" s="15" t="n"/>
      <c r="B164" s="22" t="n"/>
      <c r="C164" s="15" t="n"/>
      <c r="D164" s="15" t="n"/>
      <c r="E164" s="22" t="n"/>
      <c r="F164" s="18" t="n"/>
      <c r="G164" s="15" t="n"/>
      <c r="H164" s="16" t="n"/>
    </row>
    <row r="165">
      <c r="A165" s="15" t="n"/>
      <c r="B165" s="22" t="n"/>
      <c r="C165" s="15" t="n"/>
      <c r="D165" s="15" t="n"/>
      <c r="E165" s="22" t="n"/>
      <c r="F165" s="18" t="n"/>
      <c r="G165" s="15" t="n"/>
      <c r="H165" s="16" t="n"/>
    </row>
    <row r="166">
      <c r="A166" s="15" t="n"/>
      <c r="B166" s="22" t="n"/>
      <c r="C166" s="15" t="n"/>
      <c r="D166" s="15" t="n"/>
      <c r="E166" s="22" t="n"/>
      <c r="F166" s="18" t="n"/>
      <c r="G166" s="15" t="n"/>
      <c r="H166" s="16" t="n"/>
    </row>
    <row r="167">
      <c r="A167" s="15" t="n"/>
      <c r="B167" s="22" t="n"/>
      <c r="C167" s="15" t="n"/>
      <c r="D167" s="15" t="n"/>
      <c r="E167" s="22" t="n"/>
      <c r="F167" s="18" t="n"/>
      <c r="G167" s="15" t="n"/>
      <c r="H167" s="16" t="n"/>
    </row>
    <row r="168">
      <c r="A168" s="15" t="n"/>
      <c r="B168" s="22" t="n"/>
      <c r="C168" s="15" t="n"/>
      <c r="D168" s="15" t="n"/>
      <c r="E168" s="22" t="n"/>
      <c r="F168" s="18" t="n"/>
      <c r="G168" s="15" t="n"/>
      <c r="H168" s="16" t="n"/>
    </row>
    <row r="169">
      <c r="A169" s="15" t="n"/>
      <c r="B169" s="22" t="n"/>
      <c r="C169" s="15" t="n"/>
      <c r="D169" s="15" t="n"/>
      <c r="E169" s="22" t="n"/>
      <c r="F169" s="18" t="n"/>
      <c r="G169" s="15" t="n"/>
      <c r="H169" s="16" t="n"/>
    </row>
    <row r="170">
      <c r="A170" s="15" t="n"/>
      <c r="B170" s="22" t="n"/>
      <c r="C170" s="15" t="n"/>
      <c r="D170" s="15" t="n"/>
      <c r="E170" s="22" t="n"/>
      <c r="F170" s="18" t="n"/>
      <c r="G170" s="15" t="n"/>
      <c r="H170" s="16" t="n"/>
    </row>
    <row r="171">
      <c r="A171" s="15" t="n"/>
      <c r="B171" s="22" t="n"/>
      <c r="C171" s="15" t="n"/>
      <c r="D171" s="15" t="n"/>
      <c r="E171" s="22" t="n"/>
      <c r="F171" s="18" t="n"/>
      <c r="G171" s="15" t="n"/>
      <c r="H171" s="16" t="n"/>
    </row>
    <row r="172">
      <c r="A172" s="15" t="n"/>
      <c r="B172" s="22" t="n"/>
      <c r="C172" s="15" t="n"/>
      <c r="D172" s="15" t="n"/>
      <c r="E172" s="22" t="n"/>
      <c r="F172" s="18" t="n"/>
      <c r="G172" s="15" t="n"/>
      <c r="H172" s="16" t="n"/>
    </row>
    <row r="173">
      <c r="A173" s="15" t="n"/>
      <c r="B173" s="22" t="n"/>
      <c r="C173" s="15" t="n"/>
      <c r="D173" s="15" t="n"/>
      <c r="E173" s="22" t="n"/>
      <c r="F173" s="18" t="n"/>
      <c r="G173" s="15" t="n"/>
      <c r="H173" s="16" t="n"/>
    </row>
    <row r="174">
      <c r="A174" s="15" t="n"/>
      <c r="B174" s="22" t="n"/>
      <c r="C174" s="15" t="n"/>
      <c r="D174" s="15" t="n"/>
      <c r="E174" s="22" t="n"/>
      <c r="F174" s="18" t="n"/>
      <c r="G174" s="15" t="n"/>
      <c r="H174" s="16" t="n"/>
    </row>
    <row r="175">
      <c r="A175" s="15" t="n"/>
      <c r="B175" s="22" t="n"/>
      <c r="C175" s="15" t="n"/>
      <c r="D175" s="15" t="n"/>
      <c r="E175" s="22" t="n"/>
      <c r="F175" s="18" t="n"/>
      <c r="G175" s="15" t="n"/>
      <c r="H175" s="16" t="n"/>
    </row>
    <row r="176">
      <c r="A176" s="15" t="n"/>
      <c r="B176" s="22" t="n"/>
      <c r="C176" s="15" t="n"/>
      <c r="D176" s="15" t="n"/>
      <c r="E176" s="22" t="n"/>
      <c r="F176" s="18" t="n"/>
      <c r="G176" s="15" t="n"/>
      <c r="H176" s="16" t="n"/>
    </row>
    <row r="177">
      <c r="A177" s="15" t="n"/>
      <c r="B177" s="22" t="n"/>
      <c r="C177" s="15" t="n"/>
      <c r="D177" s="15" t="n"/>
      <c r="E177" s="22" t="n"/>
      <c r="F177" s="18" t="n"/>
      <c r="G177" s="15" t="n"/>
      <c r="H177" s="16" t="n"/>
    </row>
    <row r="178">
      <c r="A178" s="15" t="n"/>
      <c r="B178" s="22" t="n"/>
      <c r="C178" s="15" t="n"/>
      <c r="D178" s="15" t="n"/>
      <c r="E178" s="22" t="n"/>
      <c r="F178" s="18" t="n"/>
      <c r="G178" s="15" t="n"/>
      <c r="H178" s="16" t="n"/>
    </row>
    <row r="179">
      <c r="A179" s="15" t="n"/>
      <c r="B179" s="22" t="n"/>
      <c r="C179" s="15" t="n"/>
      <c r="D179" s="15" t="n"/>
      <c r="E179" s="22" t="n"/>
      <c r="F179" s="18" t="n"/>
      <c r="G179" s="15" t="n"/>
      <c r="H179" s="16" t="n"/>
    </row>
    <row r="180">
      <c r="A180" s="15" t="n"/>
      <c r="B180" s="22" t="n"/>
      <c r="C180" s="15" t="n"/>
      <c r="D180" s="15" t="n"/>
      <c r="E180" s="22" t="n"/>
      <c r="F180" s="18" t="n"/>
      <c r="G180" s="15" t="n"/>
      <c r="H180" s="16" t="n"/>
    </row>
    <row r="181">
      <c r="A181" s="15" t="n"/>
      <c r="B181" s="22" t="n"/>
      <c r="C181" s="15" t="n"/>
      <c r="D181" s="15" t="n"/>
      <c r="E181" s="22" t="n"/>
      <c r="F181" s="18" t="n"/>
      <c r="G181" s="15" t="n"/>
      <c r="H181" s="16" t="n"/>
    </row>
    <row r="182">
      <c r="A182" s="15" t="n"/>
      <c r="B182" s="22" t="n"/>
      <c r="C182" s="15" t="n"/>
      <c r="D182" s="15" t="n"/>
      <c r="E182" s="22" t="n"/>
      <c r="F182" s="18" t="n"/>
      <c r="G182" s="15" t="n"/>
      <c r="H182" s="16" t="n"/>
    </row>
    <row r="183">
      <c r="A183" s="15" t="n"/>
      <c r="B183" s="22" t="n"/>
      <c r="C183" s="15" t="n"/>
      <c r="D183" s="15" t="n"/>
      <c r="E183" s="22" t="n"/>
      <c r="F183" s="18" t="n"/>
      <c r="G183" s="15" t="n"/>
      <c r="H183" s="16" t="n"/>
    </row>
    <row r="184">
      <c r="A184" s="15" t="n"/>
      <c r="B184" s="22" t="n"/>
      <c r="C184" s="15" t="n"/>
      <c r="D184" s="15" t="n"/>
      <c r="E184" s="22" t="n"/>
      <c r="F184" s="18" t="n"/>
      <c r="G184" s="15" t="n"/>
      <c r="H184" s="16" t="n"/>
    </row>
    <row r="185">
      <c r="A185" s="15" t="n"/>
      <c r="B185" s="22" t="n"/>
      <c r="C185" s="15" t="n"/>
      <c r="D185" s="15" t="n"/>
      <c r="E185" s="22" t="n"/>
      <c r="F185" s="18" t="n"/>
      <c r="G185" s="15" t="n"/>
      <c r="H185" s="16" t="n"/>
    </row>
    <row r="186">
      <c r="A186" s="15" t="n"/>
      <c r="B186" s="22" t="n"/>
      <c r="C186" s="15" t="n"/>
      <c r="D186" s="15" t="n"/>
      <c r="E186" s="22" t="n"/>
      <c r="F186" s="18" t="n"/>
      <c r="G186" s="15" t="n"/>
      <c r="H186" s="16" t="n"/>
    </row>
    <row r="187">
      <c r="A187" s="15" t="n"/>
      <c r="B187" s="22" t="n"/>
      <c r="C187" s="15" t="n"/>
      <c r="D187" s="15" t="n"/>
      <c r="E187" s="22" t="n"/>
      <c r="F187" s="18" t="n"/>
      <c r="G187" s="15" t="n"/>
      <c r="H187" s="16" t="n"/>
    </row>
    <row r="188">
      <c r="A188" s="15" t="n"/>
      <c r="B188" s="22" t="n"/>
      <c r="C188" s="15" t="n"/>
      <c r="D188" s="15" t="n"/>
      <c r="E188" s="22" t="n"/>
      <c r="F188" s="18" t="n"/>
      <c r="G188" s="15" t="n"/>
      <c r="H188" s="16" t="n"/>
    </row>
    <row r="189">
      <c r="A189" s="15" t="n"/>
      <c r="B189" s="22" t="n"/>
      <c r="C189" s="15" t="n"/>
      <c r="D189" s="15" t="n"/>
      <c r="E189" s="22" t="n"/>
      <c r="F189" s="18" t="n"/>
      <c r="G189" s="15" t="n"/>
      <c r="H189" s="16" t="n"/>
    </row>
    <row r="190">
      <c r="A190" s="15" t="n"/>
      <c r="B190" s="22" t="n"/>
      <c r="C190" s="15" t="n"/>
      <c r="D190" s="15" t="n"/>
      <c r="E190" s="22" t="n"/>
      <c r="F190" s="18" t="n"/>
      <c r="G190" s="15" t="n"/>
      <c r="H190" s="16" t="n"/>
    </row>
    <row r="191">
      <c r="A191" s="15" t="n"/>
      <c r="B191" s="22" t="n"/>
      <c r="C191" s="15" t="n"/>
      <c r="D191" s="15" t="n"/>
      <c r="E191" s="22" t="n"/>
      <c r="F191" s="18" t="n"/>
      <c r="G191" s="15" t="n"/>
      <c r="H191" s="16" t="n"/>
    </row>
    <row r="192">
      <c r="A192" s="15" t="n"/>
      <c r="B192" s="22" t="n"/>
      <c r="C192" s="15" t="n"/>
      <c r="D192" s="15" t="n"/>
      <c r="E192" s="22" t="n"/>
      <c r="F192" s="18" t="n"/>
      <c r="G192" s="15" t="n"/>
      <c r="H192" s="16" t="n"/>
    </row>
    <row r="193">
      <c r="A193" s="15" t="n"/>
      <c r="B193" s="22" t="n"/>
      <c r="C193" s="15" t="n"/>
      <c r="D193" s="15" t="n"/>
      <c r="E193" s="22" t="n"/>
      <c r="F193" s="18" t="n"/>
      <c r="G193" s="15" t="n"/>
      <c r="H193" s="16" t="n"/>
    </row>
    <row r="194">
      <c r="A194" s="15" t="n"/>
      <c r="B194" s="22" t="n"/>
      <c r="C194" s="15" t="n"/>
      <c r="D194" s="15" t="n"/>
      <c r="E194" s="22" t="n"/>
      <c r="F194" s="18" t="n"/>
      <c r="G194" s="15" t="n"/>
      <c r="H194" s="16" t="n"/>
    </row>
    <row r="195">
      <c r="A195" s="15" t="n"/>
      <c r="B195" s="22" t="n"/>
      <c r="C195" s="15" t="n"/>
      <c r="D195" s="15" t="n"/>
      <c r="E195" s="22" t="n"/>
      <c r="F195" s="18" t="n"/>
      <c r="G195" s="15" t="n"/>
      <c r="H195" s="16" t="n"/>
    </row>
    <row r="196">
      <c r="A196" s="15" t="n"/>
      <c r="B196" s="22" t="n"/>
      <c r="C196" s="15" t="n"/>
      <c r="D196" s="15" t="n"/>
      <c r="E196" s="22" t="n"/>
      <c r="F196" s="18" t="n"/>
      <c r="G196" s="15" t="n"/>
      <c r="H196" s="16" t="n"/>
    </row>
    <row r="197">
      <c r="A197" s="15" t="n"/>
      <c r="B197" s="22" t="n"/>
      <c r="C197" s="15" t="n"/>
      <c r="D197" s="15" t="n"/>
      <c r="E197" s="22" t="n"/>
      <c r="F197" s="18" t="n"/>
      <c r="G197" s="15" t="n"/>
      <c r="H197" s="16" t="n"/>
    </row>
    <row r="198">
      <c r="A198" s="15" t="n"/>
      <c r="B198" s="22" t="n"/>
      <c r="C198" s="15" t="n"/>
      <c r="D198" s="15" t="n"/>
      <c r="E198" s="22" t="n"/>
      <c r="F198" s="18" t="n"/>
      <c r="G198" s="15" t="n"/>
      <c r="H198" s="16" t="n"/>
    </row>
    <row r="199">
      <c r="A199" s="15" t="n"/>
      <c r="B199" s="22" t="n"/>
      <c r="C199" s="15" t="n"/>
      <c r="D199" s="15" t="n"/>
      <c r="E199" s="22" t="n"/>
      <c r="F199" s="18" t="n"/>
      <c r="G199" s="15" t="n"/>
      <c r="H199" s="16" t="n"/>
    </row>
    <row r="200">
      <c r="A200" s="15" t="n"/>
      <c r="B200" s="22" t="n"/>
      <c r="C200" s="15" t="n"/>
      <c r="D200" s="15" t="n"/>
      <c r="E200" s="22" t="n"/>
      <c r="F200" s="18" t="n"/>
      <c r="G200" s="15" t="n"/>
      <c r="H200" s="16" t="n"/>
    </row>
    <row r="201">
      <c r="A201" s="15" t="n"/>
      <c r="B201" s="22" t="n"/>
      <c r="C201" s="15" t="n"/>
      <c r="D201" s="15" t="n"/>
      <c r="E201" s="22" t="n"/>
      <c r="F201" s="18" t="n"/>
      <c r="G201" s="15" t="n"/>
      <c r="H201" s="16" t="n"/>
    </row>
    <row r="202">
      <c r="A202" s="15" t="n"/>
      <c r="B202" s="22" t="n"/>
      <c r="C202" s="15" t="n"/>
      <c r="D202" s="15" t="n"/>
      <c r="E202" s="22" t="n"/>
      <c r="F202" s="18" t="n"/>
      <c r="G202" s="15" t="n"/>
      <c r="H202" s="16" t="n"/>
    </row>
    <row r="203">
      <c r="A203" s="15" t="n"/>
      <c r="B203" s="22" t="n"/>
      <c r="C203" s="15" t="n"/>
      <c r="D203" s="15" t="n"/>
      <c r="E203" s="22" t="n"/>
      <c r="F203" s="18" t="n"/>
      <c r="G203" s="15" t="n"/>
      <c r="H203" s="16" t="n"/>
    </row>
    <row r="204">
      <c r="A204" s="15" t="n"/>
      <c r="B204" s="22" t="n"/>
      <c r="C204" s="15" t="n"/>
      <c r="D204" s="15" t="n"/>
      <c r="E204" s="22" t="n"/>
      <c r="F204" s="18" t="n"/>
      <c r="G204" s="15" t="n"/>
      <c r="H204" s="16" t="n"/>
    </row>
    <row r="205">
      <c r="A205" s="15" t="n"/>
      <c r="B205" s="22" t="n"/>
      <c r="C205" s="15" t="n"/>
      <c r="D205" s="15" t="n"/>
      <c r="E205" s="22" t="n"/>
      <c r="F205" s="18" t="n"/>
      <c r="G205" s="15" t="n"/>
      <c r="H205" s="16" t="n"/>
    </row>
    <row r="206">
      <c r="A206" s="15" t="n"/>
      <c r="B206" s="22" t="n"/>
      <c r="C206" s="15" t="n"/>
      <c r="D206" s="15" t="n"/>
      <c r="E206" s="22" t="n"/>
      <c r="F206" s="18" t="n"/>
      <c r="G206" s="15" t="n"/>
      <c r="H206" s="16" t="n"/>
    </row>
    <row r="207">
      <c r="A207" s="15" t="n"/>
      <c r="B207" s="22" t="n"/>
      <c r="C207" s="15" t="n"/>
      <c r="D207" s="15" t="n"/>
      <c r="E207" s="22" t="n"/>
      <c r="F207" s="18" t="n"/>
      <c r="G207" s="15" t="n"/>
      <c r="H207" s="16" t="n"/>
    </row>
    <row r="208">
      <c r="A208" s="15" t="n"/>
      <c r="B208" s="22" t="n"/>
      <c r="C208" s="15">
        <f>""</f>
        <v/>
      </c>
      <c r="D208" s="15" t="n"/>
      <c r="E208" s="22">
        <f>""</f>
        <v/>
      </c>
      <c r="F208" s="18">
        <f>""</f>
        <v/>
      </c>
      <c r="G208" s="15" t="n"/>
      <c r="H208" s="16" t="n"/>
      <c r="I208">
        <f>""</f>
        <v/>
      </c>
      <c r="J208">
        <f>""</f>
        <v/>
      </c>
      <c r="K208">
        <f>""</f>
        <v/>
      </c>
      <c r="L208">
        <f>""</f>
        <v/>
      </c>
      <c r="M208">
        <f>""</f>
        <v/>
      </c>
      <c r="O208">
        <f>""</f>
        <v/>
      </c>
      <c r="R208">
        <f>""</f>
        <v/>
      </c>
      <c r="S208">
        <f>""</f>
        <v/>
      </c>
      <c r="Z208">
        <f>""</f>
        <v/>
      </c>
      <c r="AA208">
        <f>""</f>
        <v/>
      </c>
    </row>
  </sheetData>
  <autoFilter ref="A3:AA103"/>
  <mergeCells count="2">
    <mergeCell ref="A1:AA1"/>
    <mergeCell ref="A106:H106"/>
  </mergeCells>
  <conditionalFormatting sqref="A4:AA103">
    <cfRule type="expression" priority="1" dxfId="2">
      <formula>$S4="Plus de 90 jours"</formula>
    </cfRule>
    <cfRule type="expression" priority="2" dxfId="3">
      <formula>$S4="61 à 90 jours"</formula>
    </cfRule>
    <cfRule type="expression" priority="3" dxfId="1">
      <formula>$S4="31 à 60 jours"</formula>
    </cfRule>
    <cfRule type="expression" priority="4" dxfId="4">
      <formula>$S4="1 à 30 jours"</formula>
    </cfRule>
    <cfRule type="expression" priority="5" dxfId="0">
      <formula>$Q4="Payée"</formula>
    </cfRule>
    <cfRule type="expression" priority="6" dxfId="5">
      <formula>$Q4="En litige"</formula>
    </cfRule>
    <cfRule type="expression" priority="8" dxfId="3">
      <formula>AND($T4&lt;&gt;"",$T4&lt;'Paramètres'!$B$5,$O4&gt;0,$Q4&lt;&gt;"Payée",$Q4&lt;&gt;"Annulée")</formula>
    </cfRule>
  </conditionalFormatting>
  <conditionalFormatting sqref="Z4:Z103">
    <cfRule type="expression" priority="7" dxfId="6">
      <formula>$Z4="Paiement supérieur au total"</formula>
    </cfRule>
  </conditionalFormatting>
  <conditionalFormatting sqref="A4:A103">
    <cfRule type="expression" priority="9" dxfId="6">
      <formula>$AA4="Doublon"</formula>
    </cfRule>
  </conditionalFormatting>
  <dataValidations count="11">
    <dataValidation sqref="B4:B103" showErrorMessage="1" showInputMessage="1" allowBlank="1" type="list">
      <formula1>='Comptes clients'!$A$4:$A$103</formula1>
    </dataValidation>
    <dataValidation sqref="Q4:Q103" showErrorMessage="1" showInputMessage="1" allowBlank="1" type="list">
      <formula1>='Paramètres'!$J$4:$J$8</formula1>
    </dataValidation>
    <dataValidation sqref="V4:V103" showErrorMessage="1" showInputMessage="1" allowBlank="1" type="list">
      <formula1>='Paramètres'!$L$4:$L$8</formula1>
    </dataValidation>
    <dataValidation sqref="W4:W103" showErrorMessage="1" showInputMessage="1" allowBlank="1" type="list">
      <formula1>='Paramètres'!$M$4:$M$9</formula1>
    </dataValidation>
    <dataValidation sqref="H4:H103 N4:N103" showErrorMessage="1" showInputMessage="1" allowBlank="1" type="decimal" operator="greaterThanOrEqual">
      <formula1>0</formula1>
    </dataValidation>
    <dataValidation sqref="D4:D103 P4:P103 T4:T103 U4:U103" showErrorMessage="1" showInputMessage="1" allowBlank="1" type="date" operator="between">
      <formula1>1</formula1>
      <formula2>100000</formula2>
    </dataValidation>
    <dataValidation sqref="A109:A208" showErrorMessage="1" showInputMessage="1" allowBlank="1" type="list">
      <formula1>=$A$4:$A$103</formula1>
    </dataValidation>
    <dataValidation sqref="C109:C208" showErrorMessage="1" showInputMessage="1" allowBlank="1" type="list">
      <formula1>='Paramètres'!$L$4:$L$8</formula1>
    </dataValidation>
    <dataValidation sqref="D109:D208" showErrorMessage="1" showInputMessage="1" allowBlank="1" type="list">
      <formula1>='Paramètres'!$M$4:$M$9</formula1>
    </dataValidation>
    <dataValidation sqref="B109:B208 E109:E208" showErrorMessage="1" showInputMessage="1" allowBlank="1" type="date" operator="between">
      <formula1>1</formula1>
      <formula2>100000</formula2>
    </dataValidation>
    <dataValidation sqref="F109:F208" showErrorMessage="1" showInputMessage="1" allowBlank="1" type="decimal" operator="greaterThanOrEqual">
      <formula1>0</formula1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24" customWidth="1" min="4" max="4"/>
    <col width="27" customWidth="1" min="5" max="5"/>
    <col width="18" customWidth="1" min="6" max="6"/>
    <col width="24" customWidth="1" min="7" max="7"/>
    <col width="18" customWidth="1" min="8" max="8"/>
    <col width="18" customWidth="1" min="9" max="9"/>
    <col width="4" customWidth="1" min="10" max="10"/>
    <col width="38" customWidth="1" min="11" max="11"/>
    <col width="27" customWidth="1" min="12" max="12"/>
  </cols>
  <sheetData>
    <row r="1" ht="28" customHeight="1">
      <c r="A1" s="1">
        <f>"Suivi des comptes clients — "&amp;'Paramètres'!$B$4</f>
        <v/>
      </c>
    </row>
    <row r="2">
      <c r="A2" s="33" t="inlineStr">
        <is>
          <t>Date d’analyse</t>
        </is>
      </c>
      <c r="B2" s="34">
        <f>'Paramètres'!$B$5</f>
        <v/>
      </c>
    </row>
    <row r="4" ht="25" customHeight="1">
      <c r="A4" s="3" t="inlineStr">
        <is>
          <t>Total facturé</t>
        </is>
      </c>
      <c r="B4" s="35">
        <f>IFERROR(SUMIFS('Factures et relances'!$M$4:$M$103,'Factures et relances'!$Q$4:$Q$103,"&lt;&gt;Annulée"),0)</f>
        <v/>
      </c>
      <c r="D4" s="3" t="inlineStr">
        <is>
          <t>Total payé</t>
        </is>
      </c>
      <c r="E4" s="35">
        <f>IFERROR(SUMIFS('Factures et relances'!$N$4:$N$103,'Factures et relances'!$Q$4:$Q$103,"&lt;&gt;Annulée"),0)</f>
        <v/>
      </c>
      <c r="G4" s="3" t="inlineStr">
        <is>
          <t>Solde total à recevoir</t>
        </is>
      </c>
      <c r="H4" s="35">
        <f>IFERROR(SUM('Factures et relances'!$O$4:$O$103),0)</f>
        <v/>
      </c>
    </row>
    <row r="7" ht="25" customHeight="1">
      <c r="A7" s="3" t="inlineStr">
        <is>
          <t>Montant échu</t>
        </is>
      </c>
      <c r="B7" s="35">
        <f>IFERROR(SUMIFS('Factures et relances'!$O$4:$O$103,'Factures et relances'!$S$4:$S$103,"&lt;&gt;À venir",'Factures et relances'!$S$4:$S$103,"&lt;&gt;Payée",'Factures et relances'!$Q$4:$Q$103,"&lt;&gt;Annulée"),0)</f>
        <v/>
      </c>
      <c r="D7" s="3" t="inlineStr">
        <is>
          <t>Factures ouvertes</t>
        </is>
      </c>
      <c r="E7" s="36">
        <f>IFERROR(COUNTIF('Factures et relances'!$Q$4:$Q$103,"Ouverte")+COUNTIF('Factures et relances'!$Q$4:$Q$103,"Partiellement payée"),0)</f>
        <v/>
      </c>
      <c r="G7" s="3" t="inlineStr">
        <is>
          <t>Factures en litige</t>
        </is>
      </c>
      <c r="H7" s="36">
        <f>IFERROR(COUNTIF('Factures et relances'!$Q$4:$Q$103,"En litige"),0)</f>
        <v/>
      </c>
    </row>
    <row r="10" ht="25" customHeight="1">
      <c r="A10" s="3" t="inlineStr">
        <is>
          <t>Relances à effectuer</t>
        </is>
      </c>
      <c r="B10" s="36">
        <f>IFERROR(COUNTIFS('Factures et relances'!$T$4:$T$103,"&lt;="&amp;'Paramètres'!$B$5,'Factures et relances'!$O$4:$O$103,"&gt;0",'Factures et relances'!$Q$4:$Q$103,"&lt;&gt;Annulée"),0)</f>
        <v/>
      </c>
      <c r="D10" s="3" t="inlineStr">
        <is>
          <t>Client avec le plus grand solde</t>
        </is>
      </c>
      <c r="E10" s="36">
        <f>IF(MAX('Comptes clients'!$R$4:$R$103)=0,"Aucun client",IFERROR(INDEX('Comptes clients'!$B$4:$B$103,MATCH(MAX('Comptes clients'!$R$4:$R$103),'Comptes clients'!$R$4:$R$103,0)),"Aucun client"))</f>
        <v/>
      </c>
    </row>
    <row r="13">
      <c r="A13" s="32" t="inlineStr">
        <is>
          <t>Vieillissement des comptes</t>
        </is>
      </c>
      <c r="K13" s="32" t="inlineStr">
        <is>
          <t>Solde par client</t>
        </is>
      </c>
      <c r="L13" s="32" t="inlineStr">
        <is>
          <t>Solde à recevoir</t>
        </is>
      </c>
    </row>
    <row r="14">
      <c r="A14" s="14" t="inlineStr">
        <is>
          <t>Classe d’âge</t>
        </is>
      </c>
      <c r="B14" s="14" t="inlineStr">
        <is>
          <t>Nombre de factures</t>
        </is>
      </c>
      <c r="C14" s="14" t="inlineStr">
        <is>
          <t>Solde à recevoir</t>
        </is>
      </c>
      <c r="D14" s="14" t="inlineStr">
        <is>
          <t>Pourcentage du solde</t>
        </is>
      </c>
      <c r="K14" s="37">
        <f>IF('Comptes clients'!$A$4="","",'Comptes clients'!$B$4)</f>
        <v/>
      </c>
      <c r="L14" s="38">
        <f>IF($K14="","",IFERROR(SUMIFS('Factures et relances'!$O$4:$O$103,'Factures et relances'!$B$4:$B$103,'Comptes clients'!$A$4,'Factures et relances'!$Q$4:$Q$103,"&lt;&gt;Annulée"),0))</f>
        <v/>
      </c>
    </row>
    <row r="15">
      <c r="A15" s="39" t="inlineStr">
        <is>
          <t>À venir</t>
        </is>
      </c>
      <c r="B15" s="40">
        <f>IFERROR(COUNTIF('Factures et relances'!$S$4:$S$103,$A15),0)</f>
        <v/>
      </c>
      <c r="C15" s="41">
        <f>IFERROR(SUMIF('Factures et relances'!$S$4:$S$103,$A15,'Factures et relances'!$O$4:$O$103),0)</f>
        <v/>
      </c>
      <c r="D15" s="42">
        <f>IFERROR($C15/SUM($C$15:$C$19),0)</f>
        <v/>
      </c>
      <c r="K15" s="39">
        <f>IF('Comptes clients'!$A$5="","",'Comptes clients'!$B$5)</f>
        <v/>
      </c>
      <c r="L15" s="41">
        <f>IF($K15="","",IFERROR(SUMIFS('Factures et relances'!$O$4:$O$103,'Factures et relances'!$B$4:$B$103,'Comptes clients'!$A$5,'Factures et relances'!$Q$4:$Q$103,"&lt;&gt;Annulée"),0))</f>
        <v/>
      </c>
    </row>
    <row r="16">
      <c r="A16" s="37" t="inlineStr">
        <is>
          <t>1 à 30 jours</t>
        </is>
      </c>
      <c r="B16" s="43">
        <f>IFERROR(COUNTIF('Factures et relances'!$S$4:$S$103,$A16),0)</f>
        <v/>
      </c>
      <c r="C16" s="38">
        <f>IFERROR(SUMIF('Factures et relances'!$S$4:$S$103,$A16,'Factures et relances'!$O$4:$O$103),0)</f>
        <v/>
      </c>
      <c r="D16" s="44">
        <f>IFERROR($C16/SUM($C$15:$C$19),0)</f>
        <v/>
      </c>
      <c r="K16" s="37">
        <f>IF('Comptes clients'!$A$6="","",'Comptes clients'!$B$6)</f>
        <v/>
      </c>
      <c r="L16" s="38">
        <f>IF($K16="","",IFERROR(SUMIFS('Factures et relances'!$O$4:$O$103,'Factures et relances'!$B$4:$B$103,'Comptes clients'!$A$6,'Factures et relances'!$Q$4:$Q$103,"&lt;&gt;Annulée"),0))</f>
        <v/>
      </c>
    </row>
    <row r="17">
      <c r="A17" s="39" t="inlineStr">
        <is>
          <t>31 à 60 jours</t>
        </is>
      </c>
      <c r="B17" s="40">
        <f>IFERROR(COUNTIF('Factures et relances'!$S$4:$S$103,$A17),0)</f>
        <v/>
      </c>
      <c r="C17" s="41">
        <f>IFERROR(SUMIF('Factures et relances'!$S$4:$S$103,$A17,'Factures et relances'!$O$4:$O$103),0)</f>
        <v/>
      </c>
      <c r="D17" s="42">
        <f>IFERROR($C17/SUM($C$15:$C$19),0)</f>
        <v/>
      </c>
      <c r="K17" s="39">
        <f>IF('Comptes clients'!$A$7="","",'Comptes clients'!$B$7)</f>
        <v/>
      </c>
      <c r="L17" s="41">
        <f>IF($K17="","",IFERROR(SUMIFS('Factures et relances'!$O$4:$O$103,'Factures et relances'!$B$4:$B$103,'Comptes clients'!$A$7,'Factures et relances'!$Q$4:$Q$103,"&lt;&gt;Annulée"),0))</f>
        <v/>
      </c>
    </row>
    <row r="18">
      <c r="A18" s="37" t="inlineStr">
        <is>
          <t>61 à 90 jours</t>
        </is>
      </c>
      <c r="B18" s="43">
        <f>IFERROR(COUNTIF('Factures et relances'!$S$4:$S$103,$A18),0)</f>
        <v/>
      </c>
      <c r="C18" s="38">
        <f>IFERROR(SUMIF('Factures et relances'!$S$4:$S$103,$A18,'Factures et relances'!$O$4:$O$103),0)</f>
        <v/>
      </c>
      <c r="D18" s="44">
        <f>IFERROR($C18/SUM($C$15:$C$19),0)</f>
        <v/>
      </c>
      <c r="K18" s="37">
        <f>IF('Comptes clients'!$A$8="","",'Comptes clients'!$B$8)</f>
        <v/>
      </c>
      <c r="L18" s="38">
        <f>IF($K18="","",IFERROR(SUMIFS('Factures et relances'!$O$4:$O$103,'Factures et relances'!$B$4:$B$103,'Comptes clients'!$A$8,'Factures et relances'!$Q$4:$Q$103,"&lt;&gt;Annulée"),0))</f>
        <v/>
      </c>
    </row>
    <row r="19">
      <c r="A19" s="39" t="inlineStr">
        <is>
          <t>Plus de 90 jours</t>
        </is>
      </c>
      <c r="B19" s="40">
        <f>IFERROR(COUNTIF('Factures et relances'!$S$4:$S$103,$A19),0)</f>
        <v/>
      </c>
      <c r="C19" s="41">
        <f>IFERROR(SUMIF('Factures et relances'!$S$4:$S$103,$A19,'Factures et relances'!$O$4:$O$103),0)</f>
        <v/>
      </c>
      <c r="D19" s="42">
        <f>IFERROR($C19/SUM($C$15:$C$19),0)</f>
        <v/>
      </c>
      <c r="K19" s="39">
        <f>IF('Comptes clients'!$A$9="","",'Comptes clients'!$B$9)</f>
        <v/>
      </c>
      <c r="L19" s="41">
        <f>IF($K19="","",IFERROR(SUMIFS('Factures et relances'!$O$4:$O$103,'Factures et relances'!$B$4:$B$103,'Comptes clients'!$A$9,'Factures et relances'!$Q$4:$Q$103,"&lt;&gt;Annulée"),0))</f>
        <v/>
      </c>
    </row>
    <row r="20">
      <c r="A20" s="37" t="inlineStr">
        <is>
          <t>Payée</t>
        </is>
      </c>
      <c r="B20" s="43">
        <f>IFERROR(COUNTIF('Factures et relances'!$S$4:$S$103,$A20),0)</f>
        <v/>
      </c>
      <c r="C20" s="38">
        <f>IFERROR(SUMIF('Factures et relances'!$S$4:$S$103,$A20,'Factures et relances'!$O$4:$O$103),0)</f>
        <v/>
      </c>
      <c r="D20" s="44">
        <f>IFERROR($C20/SUM($C$15:$C$19),0)</f>
        <v/>
      </c>
      <c r="K20" s="37">
        <f>IF('Comptes clients'!$A$10="","",'Comptes clients'!$B$10)</f>
        <v/>
      </c>
      <c r="L20" s="38">
        <f>IF($K20="","",IFERROR(SUMIFS('Factures et relances'!$O$4:$O$103,'Factures et relances'!$B$4:$B$103,'Comptes clients'!$A$10,'Factures et relances'!$Q$4:$Q$103,"&lt;&gt;Annulée"),0))</f>
        <v/>
      </c>
    </row>
    <row r="21">
      <c r="K21" s="39">
        <f>IF('Comptes clients'!$A$11="","",'Comptes clients'!$B$11)</f>
        <v/>
      </c>
      <c r="L21" s="41">
        <f>IF($K21="","",IFERROR(SUMIFS('Factures et relances'!$O$4:$O$103,'Factures et relances'!$B$4:$B$103,'Comptes clients'!$A$11,'Factures et relances'!$Q$4:$Q$103,"&lt;&gt;Annulée"),0))</f>
        <v/>
      </c>
    </row>
    <row r="23">
      <c r="A23" s="32" t="inlineStr">
        <is>
          <t>Principales créances — ordre de l’échantillon initial, à trier au besoin</t>
        </is>
      </c>
    </row>
    <row r="24">
      <c r="A24" s="14" t="inlineStr">
        <is>
          <t>Numéro de facture</t>
        </is>
      </c>
      <c r="B24" s="14" t="inlineStr">
        <is>
          <t>Client</t>
        </is>
      </c>
      <c r="C24" s="14" t="inlineStr">
        <is>
          <t>Date d’échéance</t>
        </is>
      </c>
      <c r="D24" s="14" t="inlineStr">
        <is>
          <t>Solde à recevoir</t>
        </is>
      </c>
      <c r="E24" s="14" t="inlineStr">
        <is>
          <t>Jours de retard</t>
        </is>
      </c>
      <c r="F24" s="14" t="inlineStr">
        <is>
          <t>Classe d’âge</t>
        </is>
      </c>
      <c r="G24" s="14" t="inlineStr">
        <is>
          <t>Prochaine relance</t>
        </is>
      </c>
      <c r="H24" s="14" t="inlineStr">
        <is>
          <t>Responsable</t>
        </is>
      </c>
      <c r="I24" s="14" t="inlineStr">
        <is>
          <t>Priorité</t>
        </is>
      </c>
      <c r="K24" s="32" t="inlineStr">
        <is>
          <t>Contrôles du classeur</t>
        </is>
      </c>
    </row>
    <row r="25" ht="30" customHeight="1">
      <c r="A25" s="40">
        <f>IF('Factures et relances'!$A$7="","",'Factures et relances'!$A$7)</f>
        <v/>
      </c>
      <c r="B25" s="45">
        <f>IF('Factures et relances'!$A$7="","",'Factures et relances'!$C$7)</f>
        <v/>
      </c>
      <c r="C25" s="46">
        <f>IF('Factures et relances'!$A$7="","",'Factures et relances'!$F$7)</f>
        <v/>
      </c>
      <c r="D25" s="47">
        <f>IF('Factures et relances'!$A$7="","",'Factures et relances'!$O$7)</f>
        <v/>
      </c>
      <c r="E25" s="40">
        <f>IF('Factures et relances'!$A$7="","",'Factures et relances'!$R$7)</f>
        <v/>
      </c>
      <c r="F25" s="40">
        <f>IF('Factures et relances'!$A$7="","",'Factures et relances'!$S$7)</f>
        <v/>
      </c>
      <c r="G25" s="46">
        <f>IF('Factures et relances'!$A$7="","",'Factures et relances'!$T$7)</f>
        <v/>
      </c>
      <c r="H25" s="40">
        <f>IF('Factures et relances'!$A$7="","",'Factures et relances'!$X$7)</f>
        <v/>
      </c>
      <c r="I25" s="45">
        <f>IF($A25="","",IFERROR(VLOOKUP($A25,'Factures et relances'!$A$4:$B$103,2,FALSE),""))</f>
        <v/>
      </c>
      <c r="K25" s="48" t="inlineStr">
        <is>
          <t>Écart total des factures</t>
        </is>
      </c>
      <c r="L25" s="49">
        <f>IFERROR(SUM('Factures et relances'!$M$4:$M$103)-SUM('Factures et relances'!$H$4:$H$103)-SUM('Factures et relances'!$J$4:$J$103)-SUM('Factures et relances'!$L$4:$L$103),0)</f>
        <v/>
      </c>
    </row>
    <row r="26" ht="30" customHeight="1">
      <c r="A26" s="43">
        <f>IF('Factures et relances'!$A$11="","",'Factures et relances'!$A$11)</f>
        <v/>
      </c>
      <c r="B26" s="50">
        <f>IF('Factures et relances'!$A$11="","",'Factures et relances'!$C$11)</f>
        <v/>
      </c>
      <c r="C26" s="51">
        <f>IF('Factures et relances'!$A$11="","",'Factures et relances'!$F$11)</f>
        <v/>
      </c>
      <c r="D26" s="52">
        <f>IF('Factures et relances'!$A$11="","",'Factures et relances'!$O$11)</f>
        <v/>
      </c>
      <c r="E26" s="43">
        <f>IF('Factures et relances'!$A$11="","",'Factures et relances'!$R$11)</f>
        <v/>
      </c>
      <c r="F26" s="43">
        <f>IF('Factures et relances'!$A$11="","",'Factures et relances'!$S$11)</f>
        <v/>
      </c>
      <c r="G26" s="51">
        <f>IF('Factures et relances'!$A$11="","",'Factures et relances'!$T$11)</f>
        <v/>
      </c>
      <c r="H26" s="43">
        <f>IF('Factures et relances'!$A$11="","",'Factures et relances'!$X$11)</f>
        <v/>
      </c>
      <c r="I26" s="50">
        <f>IF($A26="","",IFERROR(VLOOKUP($A26,'Factures et relances'!$A$4:$B$103,2,FALSE),""))</f>
        <v/>
      </c>
      <c r="K26" s="48" t="inlineStr">
        <is>
          <t>Écart solde total</t>
        </is>
      </c>
      <c r="L26" s="49">
        <f>IFERROR(SUM('Factures et relances'!$M$4:$M$103)-SUM('Factures et relances'!$N$4:$N$103)-SUM('Factures et relances'!$O$4:$O$103),0)</f>
        <v/>
      </c>
    </row>
    <row r="27" ht="30" customHeight="1">
      <c r="A27" s="40">
        <f>IF('Factures et relances'!$A$4="","",'Factures et relances'!$A$4)</f>
        <v/>
      </c>
      <c r="B27" s="45">
        <f>IF('Factures et relances'!$A$4="","",'Factures et relances'!$C$4)</f>
        <v/>
      </c>
      <c r="C27" s="46">
        <f>IF('Factures et relances'!$A$4="","",'Factures et relances'!$F$4)</f>
        <v/>
      </c>
      <c r="D27" s="47">
        <f>IF('Factures et relances'!$A$4="","",'Factures et relances'!$O$4)</f>
        <v/>
      </c>
      <c r="E27" s="40">
        <f>IF('Factures et relances'!$A$4="","",'Factures et relances'!$R$4)</f>
        <v/>
      </c>
      <c r="F27" s="40">
        <f>IF('Factures et relances'!$A$4="","",'Factures et relances'!$S$4)</f>
        <v/>
      </c>
      <c r="G27" s="46">
        <f>IF('Factures et relances'!$A$4="","",'Factures et relances'!$T$4)</f>
        <v/>
      </c>
      <c r="H27" s="40">
        <f>IF('Factures et relances'!$A$4="","",'Factures et relances'!$X$4)</f>
        <v/>
      </c>
      <c r="I27" s="45">
        <f>IF($A27="","",IFERROR(VLOOKUP($A27,'Factures et relances'!$A$4:$B$103,2,FALSE),""))</f>
        <v/>
      </c>
      <c r="K27" s="48" t="inlineStr">
        <is>
          <t>Factures sans client valide</t>
        </is>
      </c>
      <c r="L27" s="53">
        <f>IFERROR(COUNTIFS('Factures et relances'!$A$4:$A$103,"&lt;&gt;",'Factures et relances'!$C$4:$C$103,""),0)</f>
        <v/>
      </c>
    </row>
    <row r="28" ht="30" customHeight="1">
      <c r="A28" s="43">
        <f>IF('Factures et relances'!$A$10="","",'Factures et relances'!$A$10)</f>
        <v/>
      </c>
      <c r="B28" s="50">
        <f>IF('Factures et relances'!$A$10="","",'Factures et relances'!$C$10)</f>
        <v/>
      </c>
      <c r="C28" s="51">
        <f>IF('Factures et relances'!$A$10="","",'Factures et relances'!$F$10)</f>
        <v/>
      </c>
      <c r="D28" s="52">
        <f>IF('Factures et relances'!$A$10="","",'Factures et relances'!$O$10)</f>
        <v/>
      </c>
      <c r="E28" s="43">
        <f>IF('Factures et relances'!$A$10="","",'Factures et relances'!$R$10)</f>
        <v/>
      </c>
      <c r="F28" s="43">
        <f>IF('Factures et relances'!$A$10="","",'Factures et relances'!$S$10)</f>
        <v/>
      </c>
      <c r="G28" s="51">
        <f>IF('Factures et relances'!$A$10="","",'Factures et relances'!$T$10)</f>
        <v/>
      </c>
      <c r="H28" s="43">
        <f>IF('Factures et relances'!$A$10="","",'Factures et relances'!$X$10)</f>
        <v/>
      </c>
      <c r="I28" s="50">
        <f>IF($A28="","",IFERROR(VLOOKUP($A28,'Factures et relances'!$A$4:$B$103,2,FALSE),""))</f>
        <v/>
      </c>
      <c r="K28" s="48" t="inlineStr">
        <is>
          <t>Factures avec date d’échéance manquante</t>
        </is>
      </c>
      <c r="L28" s="53">
        <f>IFERROR(COUNTIFS('Factures et relances'!$A$4:$A$103,"&lt;&gt;",'Factures et relances'!$F$4:$F$103,""),0)</f>
        <v/>
      </c>
    </row>
    <row r="29" ht="30" customHeight="1">
      <c r="A29" s="40">
        <f>IF('Factures et relances'!$A$6="","",'Factures et relances'!$A$6)</f>
        <v/>
      </c>
      <c r="B29" s="45">
        <f>IF('Factures et relances'!$A$6="","",'Factures et relances'!$C$6)</f>
        <v/>
      </c>
      <c r="C29" s="46">
        <f>IF('Factures et relances'!$A$6="","",'Factures et relances'!$F$6)</f>
        <v/>
      </c>
      <c r="D29" s="47">
        <f>IF('Factures et relances'!$A$6="","",'Factures et relances'!$O$6)</f>
        <v/>
      </c>
      <c r="E29" s="40">
        <f>IF('Factures et relances'!$A$6="","",'Factures et relances'!$R$6)</f>
        <v/>
      </c>
      <c r="F29" s="40">
        <f>IF('Factures et relances'!$A$6="","",'Factures et relances'!$S$6)</f>
        <v/>
      </c>
      <c r="G29" s="46">
        <f>IF('Factures et relances'!$A$6="","",'Factures et relances'!$T$6)</f>
        <v/>
      </c>
      <c r="H29" s="40">
        <f>IF('Factures et relances'!$A$6="","",'Factures et relances'!$X$6)</f>
        <v/>
      </c>
      <c r="I29" s="45">
        <f>IF($A29="","",IFERROR(VLOOKUP($A29,'Factures et relances'!$A$4:$B$103,2,FALSE),""))</f>
        <v/>
      </c>
      <c r="K29" s="48" t="inlineStr">
        <is>
          <t>Paiements supérieurs au total</t>
        </is>
      </c>
      <c r="L29" s="53">
        <f>IFERROR(COUNTIF('Factures et relances'!$Z$4:$Z$103,"Paiement supérieur au total"),0)</f>
        <v/>
      </c>
    </row>
    <row r="30" ht="30" customHeight="1">
      <c r="A30" s="43">
        <f>IF('Factures et relances'!$A$13="","",'Factures et relances'!$A$13)</f>
        <v/>
      </c>
      <c r="B30" s="50">
        <f>IF('Factures et relances'!$A$13="","",'Factures et relances'!$C$13)</f>
        <v/>
      </c>
      <c r="C30" s="51">
        <f>IF('Factures et relances'!$A$13="","",'Factures et relances'!$F$13)</f>
        <v/>
      </c>
      <c r="D30" s="52">
        <f>IF('Factures et relances'!$A$13="","",'Factures et relances'!$O$13)</f>
        <v/>
      </c>
      <c r="E30" s="43">
        <f>IF('Factures et relances'!$A$13="","",'Factures et relances'!$R$13)</f>
        <v/>
      </c>
      <c r="F30" s="43">
        <f>IF('Factures et relances'!$A$13="","",'Factures et relances'!$S$13)</f>
        <v/>
      </c>
      <c r="G30" s="51">
        <f>IF('Factures et relances'!$A$13="","",'Factures et relances'!$T$13)</f>
        <v/>
      </c>
      <c r="H30" s="43">
        <f>IF('Factures et relances'!$A$13="","",'Factures et relances'!$X$13)</f>
        <v/>
      </c>
      <c r="I30" s="50">
        <f>IF($A30="","",IFERROR(VLOOKUP($A30,'Factures et relances'!$A$4:$B$103,2,FALSE),""))</f>
        <v/>
      </c>
      <c r="K30" s="48" t="inlineStr">
        <is>
          <t>Numéros de facture en double</t>
        </is>
      </c>
      <c r="L30" s="53">
        <f>IFERROR(COUNTIF('Factures et relances'!$AA$4:$AA$103,"Doublon"),0)</f>
        <v/>
      </c>
    </row>
    <row r="31" ht="30" customHeight="1">
      <c r="A31" s="40">
        <f>IF('Factures et relances'!$A$5="","",'Factures et relances'!$A$5)</f>
        <v/>
      </c>
      <c r="B31" s="45">
        <f>IF('Factures et relances'!$A$5="","",'Factures et relances'!$C$5)</f>
        <v/>
      </c>
      <c r="C31" s="46">
        <f>IF('Factures et relances'!$A$5="","",'Factures et relances'!$F$5)</f>
        <v/>
      </c>
      <c r="D31" s="47">
        <f>IF('Factures et relances'!$A$5="","",'Factures et relances'!$O$5)</f>
        <v/>
      </c>
      <c r="E31" s="40">
        <f>IF('Factures et relances'!$A$5="","",'Factures et relances'!$R$5)</f>
        <v/>
      </c>
      <c r="F31" s="40">
        <f>IF('Factures et relances'!$A$5="","",'Factures et relances'!$S$5)</f>
        <v/>
      </c>
      <c r="G31" s="46">
        <f>IF('Factures et relances'!$A$5="","",'Factures et relances'!$T$5)</f>
        <v/>
      </c>
      <c r="H31" s="40">
        <f>IF('Factures et relances'!$A$5="","",'Factures et relances'!$X$5)</f>
        <v/>
      </c>
      <c r="I31" s="45">
        <f>IF($A31="","",IFERROR(VLOOKUP($A31,'Factures et relances'!$A$4:$B$103,2,FALSE),""))</f>
        <v/>
      </c>
      <c r="K31" s="48" t="inlineStr">
        <is>
          <t>Montants négatifs</t>
        </is>
      </c>
      <c r="L31" s="53">
        <f>IFERROR(COUNTIF('Factures et relances'!$H$4:$H$103,"&lt;0")+COUNTIF('Factures et relances'!$N$4:$N$103,"&lt;0"),0)</f>
        <v/>
      </c>
    </row>
    <row r="32" ht="30" customHeight="1">
      <c r="A32" s="43">
        <f>IF('Factures et relances'!$A$12="","",'Factures et relances'!$A$12)</f>
        <v/>
      </c>
      <c r="B32" s="50">
        <f>IF('Factures et relances'!$A$12="","",'Factures et relances'!$C$12)</f>
        <v/>
      </c>
      <c r="C32" s="51">
        <f>IF('Factures et relances'!$A$12="","",'Factures et relances'!$F$12)</f>
        <v/>
      </c>
      <c r="D32" s="52">
        <f>IF('Factures et relances'!$A$12="","",'Factures et relances'!$O$12)</f>
        <v/>
      </c>
      <c r="E32" s="43">
        <f>IF('Factures et relances'!$A$12="","",'Factures et relances'!$R$12)</f>
        <v/>
      </c>
      <c r="F32" s="43">
        <f>IF('Factures et relances'!$A$12="","",'Factures et relances'!$S$12)</f>
        <v/>
      </c>
      <c r="G32" s="51">
        <f>IF('Factures et relances'!$A$12="","",'Factures et relances'!$T$12)</f>
        <v/>
      </c>
      <c r="H32" s="43">
        <f>IF('Factures et relances'!$A$12="","",'Factures et relances'!$X$12)</f>
        <v/>
      </c>
      <c r="I32" s="50">
        <f>IF($A32="","",IFERROR(VLOOKUP($A32,'Factures et relances'!$A$4:$B$103,2,FALSE),""))</f>
        <v/>
      </c>
    </row>
    <row r="34">
      <c r="K34" s="32" t="inlineStr">
        <is>
          <t>Légende des couleurs</t>
        </is>
      </c>
    </row>
    <row r="35">
      <c r="K35" s="54" t="inlineStr">
        <is>
          <t>Vert</t>
        </is>
      </c>
      <c r="L35" s="55" t="inlineStr">
        <is>
          <t>Facture payée ou indicateur favorable</t>
        </is>
      </c>
    </row>
    <row r="36">
      <c r="K36" s="56" t="inlineStr">
        <is>
          <t>Bleu pâle</t>
        </is>
      </c>
      <c r="L36" s="57" t="inlineStr">
        <is>
          <t>Créance de 1 à 30 jours</t>
        </is>
      </c>
    </row>
    <row r="37">
      <c r="K37" s="58" t="inlineStr">
        <is>
          <t>Jaune</t>
        </is>
      </c>
      <c r="L37" s="59" t="inlineStr">
        <is>
          <t>Créance de 31 à 60 jours</t>
        </is>
      </c>
    </row>
    <row r="38">
      <c r="K38" s="60" t="inlineStr">
        <is>
          <t>Orange</t>
        </is>
      </c>
      <c r="L38" s="61" t="inlineStr">
        <is>
          <t>Créance de 61 à 90 jours ou relance échue</t>
        </is>
      </c>
    </row>
    <row r="39">
      <c r="K39" s="62" t="inlineStr">
        <is>
          <t>Rouge pâle</t>
        </is>
      </c>
      <c r="L39" s="63" t="inlineStr">
        <is>
          <t>Créance de plus de 90 jours</t>
        </is>
      </c>
    </row>
    <row r="40">
      <c r="K40" s="64" t="inlineStr">
        <is>
          <t>Violet pâle</t>
        </is>
      </c>
      <c r="L40" s="65" t="inlineStr">
        <is>
          <t>Facture en litige</t>
        </is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K101">
        <f>""</f>
        <v/>
      </c>
      <c r="L101">
        <f>""</f>
        <v/>
      </c>
    </row>
  </sheetData>
  <mergeCells count="1">
    <mergeCell ref="A1:J1"/>
  </mergeCells>
  <conditionalFormatting sqref="L25:L31">
    <cfRule type="expression" priority="1" dxfId="2">
      <formula>$L25&lt;&gt;0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2026-08-26T21:52:10Z</dcterms:created>
  <dcterms:modified xmlns:dcterms="http://purl.org/dc/terms/" xmlns:xsi="http://www.w3.org/2001/XMLSchema-instance" xsi:type="dcterms:W3CDTF">2026-08-26T21:52:10Z</dcterms:modified>
</cp:coreProperties>
</file>